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2"/>
  <workbookPr defaultThemeVersion="166925"/>
  <mc:AlternateContent xmlns:mc="http://schemas.openxmlformats.org/markup-compatibility/2006">
    <mc:Choice Requires="x15">
      <x15ac:absPath xmlns:x15ac="http://schemas.microsoft.com/office/spreadsheetml/2010/11/ac" url="/Users/ctsiokos/Desktop/SATS assets/SAT-227874 Update District and School Pricing page with 25-26 pricing calculator/"/>
    </mc:Choice>
  </mc:AlternateContent>
  <xr:revisionPtr revIDLastSave="0" documentId="13_ncr:1_{9A29DB6D-718E-A545-A4F2-AB1E67D01D24}" xr6:coauthVersionLast="47" xr6:coauthVersionMax="47" xr10:uidLastSave="{00000000-0000-0000-0000-000000000000}"/>
  <bookViews>
    <workbookView xWindow="2020" yWindow="760" windowWidth="29020" windowHeight="18140" activeTab="1" xr2:uid="{D1DA837F-97F1-4BF6-B01F-7321F247DF75}"/>
  </bookViews>
  <sheets>
    <sheet name="Instructions" sheetId="4" r:id="rId1"/>
    <sheet name="Calculator" sheetId="5" r:id="rId2"/>
    <sheet name="Calculations DO NOT CHANGE" sheetId="1" state="hidden" r:id="rId3"/>
  </sheets>
  <definedNames>
    <definedName name="_AMO_UniqueIdentifier" hidden="1">"'85e23a0a-b70c-4023-bba5-d77e0c75d014'"</definedName>
    <definedName name="_xlnm.Print_Area" localSheetId="0">Instructions!$A$1:$A$39</definedName>
    <definedName name="USSD05">#REF!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1" l="1"/>
  <c r="I4" i="1"/>
  <c r="D12" i="5" s="1"/>
  <c r="E12" i="5" s="1"/>
  <c r="J3" i="1"/>
  <c r="I3" i="1"/>
  <c r="J2" i="1"/>
  <c r="I2" i="1"/>
  <c r="D17" i="5" s="1"/>
  <c r="E17" i="5" s="1"/>
  <c r="C19" i="5"/>
  <c r="H19" i="5"/>
  <c r="D15" i="5" l="1"/>
  <c r="E15" i="5" s="1"/>
  <c r="D14" i="5"/>
  <c r="E14" i="5" s="1"/>
  <c r="E19" i="5" s="1"/>
  <c r="D19" i="5" s="1"/>
  <c r="B8" i="1"/>
  <c r="F8" i="1" l="1"/>
  <c r="G8" i="1" l="1"/>
  <c r="B10" i="1" l="1"/>
  <c r="K17" i="5"/>
  <c r="J17" i="5" s="1"/>
  <c r="I17" i="5" s="1"/>
  <c r="F9" i="1" l="1"/>
  <c r="G9" i="1" l="1"/>
  <c r="B11" i="1" s="1"/>
  <c r="F10" i="1" s="1"/>
  <c r="G10" i="1" l="1"/>
  <c r="J14" i="5"/>
  <c r="I14" i="5" l="1"/>
  <c r="J12" i="5"/>
  <c r="I12" i="5" s="1"/>
  <c r="J19" i="5" l="1"/>
  <c r="I19" i="5" s="1"/>
  <c r="G21" i="5" l="1"/>
</calcChain>
</file>

<file path=xl/sharedStrings.xml><?xml version="1.0" encoding="utf-8"?>
<sst xmlns="http://schemas.openxmlformats.org/spreadsheetml/2006/main" count="53" uniqueCount="43">
  <si>
    <t xml:space="preserve">Instructions </t>
  </si>
  <si>
    <t>Fall</t>
  </si>
  <si>
    <t>Anticipated Volumes</t>
  </si>
  <si>
    <t>Unit Cost</t>
  </si>
  <si>
    <t>Expected Costs</t>
  </si>
  <si>
    <t>Spring</t>
  </si>
  <si>
    <t>Total Fall Volumes</t>
  </si>
  <si>
    <t>Total Spring Volumes</t>
  </si>
  <si>
    <t>Non-State</t>
  </si>
  <si>
    <t>Retail Prices</t>
  </si>
  <si>
    <t>Adjusted Prices</t>
  </si>
  <si>
    <t>State</t>
  </si>
  <si>
    <t>Applied Pricing</t>
  </si>
  <si>
    <t>SATSD</t>
  </si>
  <si>
    <t>PN/P10</t>
  </si>
  <si>
    <t>P89</t>
  </si>
  <si>
    <t>Multiplier</t>
  </si>
  <si>
    <t>Buy One Volume</t>
  </si>
  <si>
    <t>Get One Volume</t>
  </si>
  <si>
    <t>150% Total</t>
  </si>
  <si>
    <t>Spring SATSD</t>
  </si>
  <si>
    <t>Spring P10</t>
  </si>
  <si>
    <t>P10 Spring Get One</t>
  </si>
  <si>
    <t>Spring P89</t>
  </si>
  <si>
    <t>P89 Spring Get One</t>
  </si>
  <si>
    <t>Cost Estimator</t>
  </si>
  <si>
    <t>Do you have a state contract? (Enter 1 if No, 2 if Yes)</t>
  </si>
  <si>
    <t>Child Poverty Rate (Enter as %)</t>
  </si>
  <si>
    <t>SAT School Day (All Grades)</t>
  </si>
  <si>
    <r>
      <t>SAT</t>
    </r>
    <r>
      <rPr>
        <vertAlign val="superscript"/>
        <sz val="20"/>
        <color theme="0"/>
        <rFont val="Georgia"/>
        <family val="1"/>
      </rPr>
      <t>®</t>
    </r>
    <r>
      <rPr>
        <sz val="20"/>
        <color theme="0"/>
        <rFont val="Georgia"/>
        <family val="1"/>
      </rPr>
      <t xml:space="preserve"> Suite of Assessments</t>
    </r>
  </si>
  <si>
    <r>
      <t>PSAT</t>
    </r>
    <r>
      <rPr>
        <vertAlign val="superscript"/>
        <sz val="12"/>
        <color theme="1"/>
        <rFont val="Arial"/>
        <family val="2"/>
      </rPr>
      <t>™</t>
    </r>
    <r>
      <rPr>
        <sz val="12"/>
        <color theme="1"/>
        <rFont val="Arial"/>
        <family val="2"/>
      </rPr>
      <t xml:space="preserve"> 8/9 (All Grades)</t>
    </r>
  </si>
  <si>
    <r>
      <t>PSAT/NMSQT</t>
    </r>
    <r>
      <rPr>
        <vertAlign val="superscript"/>
        <sz val="12"/>
        <color theme="1"/>
        <rFont val="Arial"/>
        <family val="2"/>
      </rPr>
      <t>®</t>
    </r>
    <r>
      <rPr>
        <sz val="12"/>
        <color theme="1"/>
        <rFont val="Arial"/>
        <family val="2"/>
      </rPr>
      <t xml:space="preserve"> (11th Grade)</t>
    </r>
  </si>
  <si>
    <r>
      <t>PSAT</t>
    </r>
    <r>
      <rPr>
        <vertAlign val="superscript"/>
        <sz val="12"/>
        <color theme="1"/>
        <rFont val="Arial"/>
        <family val="2"/>
      </rPr>
      <t>™</t>
    </r>
    <r>
      <rPr>
        <sz val="12"/>
        <color theme="1"/>
        <rFont val="Arial"/>
        <family val="2"/>
      </rPr>
      <t xml:space="preserve"> 10 (All Grades)</t>
    </r>
  </si>
  <si>
    <r>
      <t>PSAT/NMSQT</t>
    </r>
    <r>
      <rPr>
        <vertAlign val="superscript"/>
        <sz val="12"/>
        <color theme="1"/>
        <rFont val="Arial"/>
        <family val="2"/>
      </rPr>
      <t>®</t>
    </r>
    <r>
      <rPr>
        <sz val="12"/>
        <color theme="1"/>
        <rFont val="Arial"/>
        <family val="2"/>
      </rPr>
      <t xml:space="preserve"> (All Other Grades)</t>
    </r>
  </si>
  <si>
    <t xml:space="preserve">College Board provides discounts for schools and districts that serve low-income students and those that administer assessments in both the fall and the spring of the 2025-26 school year. This cost estimator is intended to help schools and districts estimate the potential cost of their College Board assessments for the 2025-26 school year and should not be considered a pricing commitment. Pricing is subject to change. </t>
  </si>
  <si>
    <t>2025-26 Cost Estimator*</t>
  </si>
  <si>
    <t>Total 2025-26 Estimated Costs</t>
  </si>
  <si>
    <t xml:space="preserve">*This cost estimator is intended to help schools and districts estimate the potential cost of their College Board assessments for the 2025-26 school year and should not be considered a pricing commitment. 
  Pricing is subject to change. </t>
  </si>
  <si>
    <t>The cost estimator tool can be accessed by clicking on the Calculator Form tab of this Excel file. The instructions below will walk you through the steps to calculate your potential assessment costs.</t>
  </si>
  <si>
    <r>
      <t>1. In cell G5 of the</t>
    </r>
    <r>
      <rPr>
        <b/>
        <sz val="11"/>
        <color theme="1"/>
        <rFont val="Arial"/>
        <family val="2"/>
      </rPr>
      <t xml:space="preserve"> Calculator Form </t>
    </r>
    <r>
      <rPr>
        <sz val="11"/>
        <color theme="1"/>
        <rFont val="Arial"/>
        <family val="2"/>
      </rPr>
      <t>tab, enter a 2 if your school or district resides in a state that has an agreement with College Board to pay for an assessment or a 1 if not. If you are unsure if your state has an agreement, please contact your account manager.</t>
    </r>
  </si>
  <si>
    <r>
      <t xml:space="preserve">2. In cell G7 of the </t>
    </r>
    <r>
      <rPr>
        <b/>
        <sz val="11"/>
        <color theme="1"/>
        <rFont val="Arial"/>
        <family val="2"/>
      </rPr>
      <t>Calculator Form</t>
    </r>
    <r>
      <rPr>
        <sz val="11"/>
        <color theme="1"/>
        <rFont val="Arial"/>
        <family val="2"/>
      </rPr>
      <t xml:space="preserve"> tab, enter the child poverty rate for your school or district. To find your applicable child poverty rate, visit https://www.census.gov/data-tools/demo/saipe/#/. The screenshot below provides an example of how to access your school district information. The poverty rate selected should be </t>
    </r>
    <r>
      <rPr>
        <b/>
        <sz val="11"/>
        <color theme="1"/>
        <rFont val="Arial"/>
        <family val="2"/>
      </rPr>
      <t>Ages 5 to 17 in Families</t>
    </r>
    <r>
      <rPr>
        <sz val="11"/>
        <color theme="1"/>
        <rFont val="Arial"/>
        <family val="2"/>
      </rPr>
      <t>. If your district child poverty rate is above 45%, enter 45%.</t>
    </r>
    <r>
      <rPr>
        <sz val="11"/>
        <rFont val="Arial"/>
        <family val="2"/>
      </rPr>
      <t xml:space="preserve"> Schools not aligned with a school district should use the county child poverty rate where the school resides.</t>
    </r>
  </si>
  <si>
    <r>
      <t xml:space="preserve">3. For each fall and spring assessment, enter the anticipated volumes in the appropriate cells on the </t>
    </r>
    <r>
      <rPr>
        <b/>
        <sz val="11"/>
        <color theme="1"/>
        <rFont val="Arial"/>
        <family val="2"/>
      </rPr>
      <t>Calculator Form</t>
    </r>
    <r>
      <rPr>
        <sz val="11"/>
        <color theme="1"/>
        <rFont val="Arial"/>
        <family val="2"/>
      </rPr>
      <t xml:space="preserve"> tab. Do not include volumes that the state will be covering.</t>
    </r>
  </si>
  <si>
    <r>
      <t xml:space="preserve">4. Upon completing the steps above, your anticipated cost estimate will be displayed in cell G21 of the </t>
    </r>
    <r>
      <rPr>
        <b/>
        <sz val="11"/>
        <color theme="1"/>
        <rFont val="Arial"/>
        <family val="2"/>
      </rPr>
      <t xml:space="preserve">Calculator Form </t>
    </r>
    <r>
      <rPr>
        <sz val="11"/>
        <color theme="1"/>
        <rFont val="Arial"/>
        <family val="2"/>
      </rPr>
      <t>tab.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</si>
</sst>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_(* #,##0_);_(* \(#,##0\);_(* &quot;-&quot;??_);_(@_)"/>
  </numFmts>
  <fonts count="17">
    <font>
      <sz val="11"/>
      <color theme="1"/>
      <name val="Calibri"/>
      <family val="2"/>
      <scheme val="minor"/>
    </font>
    <font>
      <sz val="11"/>
      <color theme="1"/>
      <name val="Calibri"/>
      <family val="2"/>
      <scheme val="minor"/>
    </font>
    <font>
      <sz val="10"/>
      <name val="MS Sans Serif"/>
      <family val="2"/>
    </font>
    <font>
      <sz val="10"/>
      <name val="MS Sans Serif"/>
    </font>
    <font>
      <sz val="11"/>
      <color theme="1"/>
      <name val="Arial"/>
      <family val="2"/>
    </font>
    <font>
      <sz val="20"/>
      <color theme="0"/>
      <name val="Georgia"/>
      <family val="1"/>
    </font>
    <font>
      <sz val="24"/>
      <color theme="0"/>
      <name val="Georgia"/>
      <family val="1"/>
    </font>
    <font>
      <b/>
      <sz val="11"/>
      <color theme="1"/>
      <name val="Arial"/>
      <family val="2"/>
    </font>
    <font>
      <b/>
      <sz val="14"/>
      <color theme="0"/>
      <name val="Arial"/>
      <family val="2"/>
    </font>
    <font>
      <b/>
      <sz val="12"/>
      <color theme="1"/>
      <name val="Arial"/>
      <family val="2"/>
    </font>
    <font>
      <sz val="14"/>
      <color theme="0"/>
      <name val="Arial"/>
      <family val="2"/>
    </font>
    <font>
      <sz val="14"/>
      <color theme="3" tint="-0.249977111117893"/>
      <name val="Arial"/>
      <family val="2"/>
    </font>
    <font>
      <vertAlign val="superscript"/>
      <sz val="20"/>
      <color theme="0"/>
      <name val="Georgia"/>
      <family val="1"/>
    </font>
    <font>
      <sz val="12"/>
      <color theme="1"/>
      <name val="Arial"/>
      <family val="2"/>
    </font>
    <font>
      <vertAlign val="superscript"/>
      <sz val="12"/>
      <color theme="1"/>
      <name val="Arial"/>
      <family val="2"/>
    </font>
    <font>
      <sz val="9"/>
      <color theme="1"/>
      <name val="Arial"/>
      <family val="2"/>
    </font>
    <font>
      <sz val="11"/>
      <name val="Arial"/>
      <family val="2"/>
    </font>
  </fonts>
  <fills count="5">
    <fill>
      <patternFill patternType="none"/>
    </fill>
    <fill>
      <patternFill patternType="gray125"/>
    </fill>
    <fill>
      <patternFill patternType="solid">
        <fgColor theme="0"/>
        <bgColor indexed="64"/>
      </patternFill>
    </fill>
    <fill>
      <patternFill patternType="solid">
        <fgColor rgb="FF006298"/>
        <bgColor indexed="64"/>
      </patternFill>
    </fill>
    <fill>
      <patternFill patternType="solid">
        <fgColor them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theme="2" tint="-0.499984740745262"/>
      </left>
      <right style="thin">
        <color theme="2" tint="-0.499984740745262"/>
      </right>
      <top style="thin">
        <color theme="2" tint="-0.499984740745262"/>
      </top>
      <bottom/>
      <diagonal/>
    </border>
    <border>
      <left style="thin">
        <color theme="2" tint="-0.499984740745262"/>
      </left>
      <right style="thin">
        <color theme="2" tint="-0.499984740745262"/>
      </right>
      <top/>
      <bottom/>
      <diagonal/>
    </border>
    <border>
      <left style="thin">
        <color theme="2" tint="-0.499984740745262"/>
      </left>
      <right style="thin">
        <color theme="2" tint="-0.499984740745262"/>
      </right>
      <top/>
      <bottom style="thin">
        <color theme="2" tint="-0.499984740745262"/>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s>
  <cellStyleXfs count="5">
    <xf numFmtId="0" fontId="0" fillId="0" borderId="0"/>
    <xf numFmtId="44" fontId="1" fillId="0" borderId="0" applyFont="0" applyFill="0" applyBorder="0" applyAlignment="0" applyProtection="0"/>
    <xf numFmtId="9" fontId="2" fillId="0" borderId="0" applyFont="0" applyFill="0" applyBorder="0" applyAlignment="0" applyProtection="0"/>
    <xf numFmtId="0" fontId="3" fillId="0" borderId="0"/>
    <xf numFmtId="43" fontId="1" fillId="0" borderId="0" applyFont="0" applyFill="0" applyBorder="0" applyAlignment="0" applyProtection="0"/>
  </cellStyleXfs>
  <cellXfs count="36">
    <xf numFmtId="0" fontId="0" fillId="0" borderId="0" xfId="0"/>
    <xf numFmtId="1" fontId="0" fillId="0" borderId="0" xfId="0" applyNumberFormat="1"/>
    <xf numFmtId="0" fontId="4" fillId="0" borderId="0" xfId="0" applyFont="1"/>
    <xf numFmtId="0" fontId="7" fillId="0" borderId="0" xfId="0" applyFont="1" applyAlignment="1">
      <alignment wrapText="1"/>
    </xf>
    <xf numFmtId="0" fontId="4" fillId="3" borderId="0" xfId="0" applyFont="1" applyFill="1"/>
    <xf numFmtId="0" fontId="10" fillId="3" borderId="0" xfId="0" applyFont="1" applyFill="1" applyProtection="1">
      <protection locked="0"/>
    </xf>
    <xf numFmtId="0" fontId="11" fillId="3" borderId="0" xfId="0" applyFont="1" applyFill="1" applyProtection="1">
      <protection locked="0"/>
    </xf>
    <xf numFmtId="0" fontId="13" fillId="2" borderId="1" xfId="0" applyFont="1" applyFill="1" applyBorder="1" applyProtection="1">
      <protection locked="0"/>
    </xf>
    <xf numFmtId="9" fontId="13" fillId="2" borderId="1" xfId="0" applyNumberFormat="1" applyFont="1" applyFill="1" applyBorder="1" applyProtection="1">
      <protection locked="0"/>
    </xf>
    <xf numFmtId="165" fontId="13" fillId="2" borderId="1" xfId="4" applyNumberFormat="1" applyFont="1" applyFill="1" applyBorder="1" applyProtection="1">
      <protection locked="0"/>
    </xf>
    <xf numFmtId="44" fontId="13" fillId="4" borderId="0" xfId="1" applyFont="1" applyFill="1" applyProtection="1"/>
    <xf numFmtId="44" fontId="13" fillId="4" borderId="5" xfId="1" applyFont="1" applyFill="1" applyBorder="1" applyProtection="1"/>
    <xf numFmtId="0" fontId="6" fillId="3" borderId="2" xfId="0" applyFont="1" applyFill="1" applyBorder="1" applyAlignment="1">
      <alignment horizontal="center" vertical="center"/>
    </xf>
    <xf numFmtId="0" fontId="4" fillId="4" borderId="3" xfId="0" applyFont="1" applyFill="1" applyBorder="1" applyAlignment="1">
      <alignment horizontal="left" vertical="center" wrapText="1" indent="1"/>
    </xf>
    <xf numFmtId="0" fontId="8" fillId="3" borderId="3" xfId="0" applyFont="1" applyFill="1" applyBorder="1" applyAlignment="1">
      <alignment horizontal="left" vertical="center" indent="1"/>
    </xf>
    <xf numFmtId="0" fontId="7" fillId="4" borderId="3" xfId="0" applyFont="1" applyFill="1" applyBorder="1" applyAlignment="1">
      <alignment horizontal="left" vertical="center" wrapText="1" indent="1"/>
    </xf>
    <xf numFmtId="0" fontId="4" fillId="4" borderId="3" xfId="0" applyFont="1" applyFill="1" applyBorder="1" applyAlignment="1">
      <alignment horizontal="left" wrapText="1" indent="3"/>
    </xf>
    <xf numFmtId="0" fontId="4" fillId="4" borderId="3" xfId="0" applyFont="1" applyFill="1" applyBorder="1" applyAlignment="1">
      <alignment horizontal="left" indent="3"/>
    </xf>
    <xf numFmtId="0" fontId="0" fillId="4" borderId="3" xfId="0" applyFill="1" applyBorder="1"/>
    <xf numFmtId="0" fontId="0" fillId="4" borderId="4" xfId="0" applyFill="1" applyBorder="1"/>
    <xf numFmtId="0" fontId="9" fillId="4" borderId="0" xfId="0" applyFont="1" applyFill="1"/>
    <xf numFmtId="0" fontId="13" fillId="4" borderId="0" xfId="0" applyFont="1" applyFill="1"/>
    <xf numFmtId="0" fontId="9" fillId="4" borderId="0" xfId="0" applyFont="1" applyFill="1" applyAlignment="1">
      <alignment horizontal="center" vertical="center" wrapText="1"/>
    </xf>
    <xf numFmtId="164" fontId="13" fillId="4" borderId="0" xfId="0" applyNumberFormat="1" applyFont="1" applyFill="1"/>
    <xf numFmtId="164" fontId="13" fillId="4" borderId="1" xfId="0" applyNumberFormat="1" applyFont="1" applyFill="1" applyBorder="1"/>
    <xf numFmtId="165" fontId="13" fillId="4" borderId="5" xfId="4" applyNumberFormat="1" applyFont="1" applyFill="1" applyBorder="1" applyProtection="1"/>
    <xf numFmtId="44" fontId="13" fillId="4" borderId="1" xfId="0" applyNumberFormat="1" applyFont="1" applyFill="1" applyBorder="1"/>
    <xf numFmtId="164" fontId="13" fillId="4" borderId="7" xfId="0" applyNumberFormat="1" applyFont="1" applyFill="1" applyBorder="1"/>
    <xf numFmtId="44" fontId="13" fillId="4" borderId="0" xfId="0" applyNumberFormat="1" applyFont="1" applyFill="1"/>
    <xf numFmtId="44" fontId="9" fillId="4" borderId="0" xfId="0" applyNumberFormat="1" applyFont="1" applyFill="1" applyAlignment="1">
      <alignment horizontal="right"/>
    </xf>
    <xf numFmtId="0" fontId="10" fillId="3" borderId="0" xfId="0" applyFont="1" applyFill="1"/>
    <xf numFmtId="0" fontId="10" fillId="3" borderId="6" xfId="0" applyFont="1" applyFill="1" applyBorder="1"/>
    <xf numFmtId="0" fontId="13" fillId="4" borderId="0" xfId="0" applyFont="1" applyFill="1" applyAlignment="1">
      <alignment horizontal="right"/>
    </xf>
    <xf numFmtId="0" fontId="5" fillId="3" borderId="0" xfId="0" applyFont="1" applyFill="1" applyAlignment="1">
      <alignment horizontal="center" vertical="center"/>
    </xf>
    <xf numFmtId="0" fontId="5" fillId="3" borderId="0" xfId="0" applyFont="1" applyFill="1" applyAlignment="1">
      <alignment horizontal="center" vertical="top"/>
    </xf>
    <xf numFmtId="0" fontId="15" fillId="4" borderId="0" xfId="0" applyFont="1" applyFill="1" applyAlignment="1">
      <alignment horizontal="left" wrapText="1" indent="1"/>
    </xf>
  </cellXfs>
  <cellStyles count="5">
    <cellStyle name="Comma" xfId="4" builtinId="3"/>
    <cellStyle name="Currency" xfId="1" builtinId="4"/>
    <cellStyle name="Normal" xfId="0" builtinId="0"/>
    <cellStyle name="Normal 2" xfId="3" xr:uid="{598CEDA1-A086-4294-9A24-95630B37A9F3}"/>
    <cellStyle name="Percent 2" xfId="2" xr:uid="{EB30A7F5-1528-47A3-9EB7-87FF4D82A188}"/>
  </cellStyles>
  <dxfs count="0"/>
  <tableStyles count="0" defaultTableStyle="TableStyleMedium2" defaultPivotStyle="PivotStyleLight16"/>
  <colors>
    <mruColors>
      <color rgb="FF00456C"/>
      <color rgb="FF006298"/>
      <color rgb="FF505050"/>
      <color rgb="FF1E1E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152401</xdr:rowOff>
    </xdr:from>
    <xdr:to>
      <xdr:col>1</xdr:col>
      <xdr:colOff>0</xdr:colOff>
      <xdr:row>38</xdr:row>
      <xdr:rowOff>145659</xdr:rowOff>
    </xdr:to>
    <xdr:grpSp>
      <xdr:nvGrpSpPr>
        <xdr:cNvPr id="2" name="Group 1">
          <a:extLst>
            <a:ext uri="{FF2B5EF4-FFF2-40B4-BE49-F238E27FC236}">
              <a16:creationId xmlns:a16="http://schemas.microsoft.com/office/drawing/2014/main" id="{41B23350-AE27-A2B8-6869-53927F1261D1}"/>
            </a:ext>
          </a:extLst>
        </xdr:cNvPr>
        <xdr:cNvGrpSpPr/>
      </xdr:nvGrpSpPr>
      <xdr:grpSpPr>
        <a:xfrm>
          <a:off x="0" y="3736623"/>
          <a:ext cx="13476111" cy="5919925"/>
          <a:chOff x="-1" y="733621"/>
          <a:chExt cx="12192001" cy="5390758"/>
        </a:xfrm>
      </xdr:grpSpPr>
      <xdr:pic>
        <xdr:nvPicPr>
          <xdr:cNvPr id="3" name="Picture 2">
            <a:extLst>
              <a:ext uri="{FF2B5EF4-FFF2-40B4-BE49-F238E27FC236}">
                <a16:creationId xmlns:a16="http://schemas.microsoft.com/office/drawing/2014/main" id="{F5F565A0-A121-A446-B233-2B34DD922BA5}"/>
              </a:ext>
            </a:extLst>
          </xdr:cNvPr>
          <xdr:cNvPicPr>
            <a:picLocks noChangeAspect="1"/>
          </xdr:cNvPicPr>
        </xdr:nvPicPr>
        <xdr:blipFill>
          <a:blip xmlns:r="http://schemas.openxmlformats.org/officeDocument/2006/relationships" r:embed="rId1"/>
          <a:stretch>
            <a:fillRect/>
          </a:stretch>
        </xdr:blipFill>
        <xdr:spPr>
          <a:xfrm>
            <a:off x="0" y="733621"/>
            <a:ext cx="12192000" cy="5390758"/>
          </a:xfrm>
          <a:prstGeom prst="rect">
            <a:avLst/>
          </a:prstGeom>
        </xdr:spPr>
      </xdr:pic>
      <xdr:sp macro="" textlink="">
        <xdr:nvSpPr>
          <xdr:cNvPr id="4" name="Oval 3">
            <a:extLst>
              <a:ext uri="{FF2B5EF4-FFF2-40B4-BE49-F238E27FC236}">
                <a16:creationId xmlns:a16="http://schemas.microsoft.com/office/drawing/2014/main" id="{EEF989C4-D7C4-182C-1916-0DE227992AF5}"/>
              </a:ext>
            </a:extLst>
          </xdr:cNvPr>
          <xdr:cNvSpPr/>
        </xdr:nvSpPr>
        <xdr:spPr>
          <a:xfrm>
            <a:off x="0" y="5565058"/>
            <a:ext cx="1789471" cy="393290"/>
          </a:xfrm>
          <a:prstGeom prst="ellipse">
            <a:avLst/>
          </a:prstGeom>
          <a:no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5" name="Oval 4">
            <a:extLst>
              <a:ext uri="{FF2B5EF4-FFF2-40B4-BE49-F238E27FC236}">
                <a16:creationId xmlns:a16="http://schemas.microsoft.com/office/drawing/2014/main" id="{03CE1EB9-A37E-3F1B-CD35-7B397D29E384}"/>
              </a:ext>
            </a:extLst>
          </xdr:cNvPr>
          <xdr:cNvSpPr/>
        </xdr:nvSpPr>
        <xdr:spPr>
          <a:xfrm>
            <a:off x="-1" y="3620576"/>
            <a:ext cx="1789471" cy="393290"/>
          </a:xfrm>
          <a:prstGeom prst="ellipse">
            <a:avLst/>
          </a:prstGeom>
          <a:no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grpSp>
    <xdr:clientData/>
  </xdr:twoCellAnchor>
  <xdr:twoCellAnchor editAs="oneCell">
    <xdr:from>
      <xdr:col>0</xdr:col>
      <xdr:colOff>95250</xdr:colOff>
      <xdr:row>0</xdr:row>
      <xdr:rowOff>63500</xdr:rowOff>
    </xdr:from>
    <xdr:to>
      <xdr:col>0</xdr:col>
      <xdr:colOff>2349500</xdr:colOff>
      <xdr:row>0</xdr:row>
      <xdr:rowOff>459092</xdr:rowOff>
    </xdr:to>
    <xdr:pic>
      <xdr:nvPicPr>
        <xdr:cNvPr id="7" name="Picture 6">
          <a:extLst>
            <a:ext uri="{FF2B5EF4-FFF2-40B4-BE49-F238E27FC236}">
              <a16:creationId xmlns:a16="http://schemas.microsoft.com/office/drawing/2014/main" id="{55101D8E-786F-9C13-3997-0F1FAD81593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5250" y="63500"/>
          <a:ext cx="2254250" cy="39559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64B5F-3EEF-4879-B7AA-17A7A31E4CE1}">
  <dimension ref="A1:A40"/>
  <sheetViews>
    <sheetView zoomScale="90" zoomScaleNormal="90" workbookViewId="0">
      <selection activeCell="C9" sqref="C9"/>
    </sheetView>
  </sheetViews>
  <sheetFormatPr baseColWidth="10" defaultColWidth="8.83203125" defaultRowHeight="15"/>
  <cols>
    <col min="1" max="1" width="176.83203125" customWidth="1"/>
  </cols>
  <sheetData>
    <row r="1" spans="1:1" ht="44" customHeight="1">
      <c r="A1" s="12" t="s">
        <v>25</v>
      </c>
    </row>
    <row r="2" spans="1:1" ht="56" customHeight="1">
      <c r="A2" s="13" t="s">
        <v>34</v>
      </c>
    </row>
    <row r="3" spans="1:1" ht="24.5" customHeight="1">
      <c r="A3" s="14" t="s">
        <v>0</v>
      </c>
    </row>
    <row r="4" spans="1:1" s="3" customFormat="1" ht="36" customHeight="1">
      <c r="A4" s="15" t="s">
        <v>38</v>
      </c>
    </row>
    <row r="5" spans="1:1" ht="31.5" customHeight="1">
      <c r="A5" s="16" t="s">
        <v>39</v>
      </c>
    </row>
    <row r="6" spans="1:1" ht="50.75" customHeight="1">
      <c r="A6" s="16" t="s">
        <v>40</v>
      </c>
    </row>
    <row r="7" spans="1:1" ht="21.5" customHeight="1">
      <c r="A7" s="17" t="s">
        <v>41</v>
      </c>
    </row>
    <row r="8" spans="1:1" ht="20" customHeight="1">
      <c r="A8" s="16" t="s">
        <v>42</v>
      </c>
    </row>
    <row r="9" spans="1:1">
      <c r="A9" s="18"/>
    </row>
    <row r="10" spans="1:1">
      <c r="A10" s="18"/>
    </row>
    <row r="11" spans="1:1">
      <c r="A11" s="18"/>
    </row>
    <row r="12" spans="1:1">
      <c r="A12" s="18"/>
    </row>
    <row r="13" spans="1:1">
      <c r="A13" s="18"/>
    </row>
    <row r="14" spans="1:1">
      <c r="A14" s="18"/>
    </row>
    <row r="15" spans="1:1">
      <c r="A15" s="18"/>
    </row>
    <row r="16" spans="1:1">
      <c r="A16" s="18"/>
    </row>
    <row r="17" spans="1:1">
      <c r="A17" s="18"/>
    </row>
    <row r="18" spans="1:1">
      <c r="A18" s="18"/>
    </row>
    <row r="19" spans="1:1">
      <c r="A19" s="18"/>
    </row>
    <row r="20" spans="1:1">
      <c r="A20" s="18"/>
    </row>
    <row r="21" spans="1:1">
      <c r="A21" s="18"/>
    </row>
    <row r="22" spans="1:1">
      <c r="A22" s="18"/>
    </row>
    <row r="23" spans="1:1">
      <c r="A23" s="18"/>
    </row>
    <row r="24" spans="1:1">
      <c r="A24" s="18"/>
    </row>
    <row r="25" spans="1:1">
      <c r="A25" s="18"/>
    </row>
    <row r="26" spans="1:1">
      <c r="A26" s="18"/>
    </row>
    <row r="27" spans="1:1">
      <c r="A27" s="18"/>
    </row>
    <row r="28" spans="1:1">
      <c r="A28" s="18"/>
    </row>
    <row r="29" spans="1:1">
      <c r="A29" s="18"/>
    </row>
    <row r="30" spans="1:1">
      <c r="A30" s="18"/>
    </row>
    <row r="31" spans="1:1">
      <c r="A31" s="18"/>
    </row>
    <row r="32" spans="1:1">
      <c r="A32" s="18"/>
    </row>
    <row r="33" spans="1:1">
      <c r="A33" s="18"/>
    </row>
    <row r="34" spans="1:1">
      <c r="A34" s="18"/>
    </row>
    <row r="35" spans="1:1">
      <c r="A35" s="18"/>
    </row>
    <row r="36" spans="1:1">
      <c r="A36" s="18"/>
    </row>
    <row r="37" spans="1:1">
      <c r="A37" s="18"/>
    </row>
    <row r="38" spans="1:1">
      <c r="A38" s="18"/>
    </row>
    <row r="39" spans="1:1">
      <c r="A39" s="18"/>
    </row>
    <row r="40" spans="1:1">
      <c r="A40" s="19"/>
    </row>
  </sheetData>
  <pageMargins left="0.25" right="0.25" top="0.75" bottom="0.75" header="0.3" footer="0.3"/>
  <pageSetup orientation="landscape"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7FACD-181F-4800-A3DE-01F353EBEF2F}">
  <dimension ref="A1:K24"/>
  <sheetViews>
    <sheetView tabSelected="1" workbookViewId="0">
      <selection activeCell="K2" sqref="K2"/>
    </sheetView>
  </sheetViews>
  <sheetFormatPr baseColWidth="10" defaultColWidth="8.6640625" defaultRowHeight="14"/>
  <cols>
    <col min="1" max="1" width="1.83203125" style="2" customWidth="1"/>
    <col min="2" max="2" width="34.33203125" style="2" customWidth="1"/>
    <col min="3" max="3" width="15.1640625" style="2" customWidth="1"/>
    <col min="4" max="4" width="16.6640625" style="2" customWidth="1"/>
    <col min="5" max="5" width="17" style="2" customWidth="1"/>
    <col min="6" max="6" width="2.6640625" style="2" customWidth="1"/>
    <col min="7" max="7" width="29.83203125" style="2" customWidth="1"/>
    <col min="8" max="9" width="15.5" style="2" customWidth="1"/>
    <col min="10" max="10" width="16.33203125" style="2" customWidth="1"/>
    <col min="11" max="11" width="1.6640625" style="2" customWidth="1"/>
    <col min="12" max="16384" width="8.6640625" style="2"/>
  </cols>
  <sheetData>
    <row r="1" spans="1:11" ht="14" customHeight="1">
      <c r="A1" s="4"/>
      <c r="B1" s="30"/>
      <c r="C1" s="30"/>
      <c r="D1" s="30"/>
      <c r="E1" s="30"/>
      <c r="F1" s="30"/>
      <c r="G1" s="30"/>
      <c r="H1" s="30"/>
      <c r="I1" s="30"/>
      <c r="J1" s="30"/>
      <c r="K1" s="5"/>
    </row>
    <row r="2" spans="1:11" ht="23" customHeight="1">
      <c r="A2" s="4"/>
      <c r="B2" s="33" t="s">
        <v>29</v>
      </c>
      <c r="C2" s="33"/>
      <c r="D2" s="33"/>
      <c r="E2" s="33"/>
      <c r="F2" s="33"/>
      <c r="G2" s="33"/>
      <c r="H2" s="33"/>
      <c r="I2" s="33"/>
      <c r="J2" s="33"/>
      <c r="K2" s="5"/>
    </row>
    <row r="3" spans="1:11" ht="39.5" customHeight="1">
      <c r="A3" s="4"/>
      <c r="B3" s="34" t="s">
        <v>35</v>
      </c>
      <c r="C3" s="34"/>
      <c r="D3" s="34"/>
      <c r="E3" s="34"/>
      <c r="F3" s="34"/>
      <c r="G3" s="34"/>
      <c r="H3" s="34"/>
      <c r="I3" s="34"/>
      <c r="J3" s="34"/>
      <c r="K3" s="5"/>
    </row>
    <row r="4" spans="1:11" ht="18">
      <c r="A4" s="4"/>
      <c r="B4" s="21"/>
      <c r="C4" s="21"/>
      <c r="D4" s="21"/>
      <c r="E4" s="21"/>
      <c r="F4" s="21"/>
      <c r="G4" s="21"/>
      <c r="H4" s="21"/>
      <c r="I4" s="21"/>
      <c r="J4" s="21"/>
      <c r="K4" s="5"/>
    </row>
    <row r="5" spans="1:11" ht="18">
      <c r="A5" s="4"/>
      <c r="B5" s="21"/>
      <c r="C5" s="21"/>
      <c r="D5" s="21"/>
      <c r="E5" s="21"/>
      <c r="F5" s="32" t="s">
        <v>26</v>
      </c>
      <c r="G5" s="7">
        <v>1</v>
      </c>
      <c r="H5" s="21"/>
      <c r="I5" s="21"/>
      <c r="J5" s="21"/>
      <c r="K5" s="5"/>
    </row>
    <row r="6" spans="1:11" ht="7.5" customHeight="1">
      <c r="A6" s="4"/>
      <c r="B6" s="21"/>
      <c r="C6" s="21"/>
      <c r="D6" s="21"/>
      <c r="E6" s="21"/>
      <c r="F6" s="32"/>
      <c r="G6" s="21"/>
      <c r="H6" s="21"/>
      <c r="I6" s="21"/>
      <c r="J6" s="21"/>
      <c r="K6" s="5"/>
    </row>
    <row r="7" spans="1:11" ht="18">
      <c r="A7" s="4"/>
      <c r="B7" s="21"/>
      <c r="C7" s="21"/>
      <c r="D7" s="21"/>
      <c r="E7" s="21"/>
      <c r="F7" s="32" t="s">
        <v>27</v>
      </c>
      <c r="G7" s="8">
        <v>0</v>
      </c>
      <c r="H7" s="21"/>
      <c r="I7" s="21"/>
      <c r="J7" s="21"/>
      <c r="K7" s="5"/>
    </row>
    <row r="8" spans="1:11" ht="18">
      <c r="A8" s="4"/>
      <c r="B8" s="21"/>
      <c r="C8" s="21"/>
      <c r="D8" s="21"/>
      <c r="E8" s="21"/>
      <c r="F8" s="21"/>
      <c r="G8" s="21"/>
      <c r="H8" s="21"/>
      <c r="I8" s="21"/>
      <c r="J8" s="21"/>
      <c r="K8" s="5"/>
    </row>
    <row r="9" spans="1:11" ht="18">
      <c r="A9" s="4"/>
      <c r="B9" s="21"/>
      <c r="C9" s="21"/>
      <c r="D9" s="21"/>
      <c r="E9" s="21"/>
      <c r="F9" s="21"/>
      <c r="G9" s="21"/>
      <c r="H9" s="21"/>
      <c r="I9" s="21"/>
      <c r="J9" s="21"/>
      <c r="K9" s="5"/>
    </row>
    <row r="10" spans="1:11" ht="34">
      <c r="A10" s="4"/>
      <c r="B10" s="20" t="s">
        <v>1</v>
      </c>
      <c r="C10" s="22" t="s">
        <v>2</v>
      </c>
      <c r="D10" s="22" t="s">
        <v>3</v>
      </c>
      <c r="E10" s="22" t="s">
        <v>4</v>
      </c>
      <c r="F10" s="20"/>
      <c r="G10" s="20" t="s">
        <v>5</v>
      </c>
      <c r="H10" s="22" t="s">
        <v>2</v>
      </c>
      <c r="I10" s="22" t="s">
        <v>3</v>
      </c>
      <c r="J10" s="22" t="s">
        <v>4</v>
      </c>
      <c r="K10" s="5"/>
    </row>
    <row r="11" spans="1:11" ht="18">
      <c r="A11" s="4"/>
      <c r="B11" s="21"/>
      <c r="C11" s="21"/>
      <c r="D11" s="21"/>
      <c r="E11" s="21"/>
      <c r="F11" s="21"/>
      <c r="G11" s="21"/>
      <c r="H11" s="21"/>
      <c r="I11" s="21"/>
      <c r="J11" s="21"/>
      <c r="K11" s="5"/>
    </row>
    <row r="12" spans="1:11" ht="18">
      <c r="A12" s="4"/>
      <c r="B12" s="21" t="s">
        <v>30</v>
      </c>
      <c r="C12" s="9">
        <v>0</v>
      </c>
      <c r="D12" s="10">
        <f>IF(C12=0,0,'Calculations DO NOT CHANGE'!I4-('Calculations DO NOT CHANGE'!I4*Calculator!$G$7))</f>
        <v>0</v>
      </c>
      <c r="E12" s="23">
        <f>C12*D12</f>
        <v>0</v>
      </c>
      <c r="F12" s="21"/>
      <c r="G12" s="21" t="s">
        <v>30</v>
      </c>
      <c r="H12" s="9">
        <v>0</v>
      </c>
      <c r="I12" s="10">
        <f>IF(H12=0,0,J12/H12)</f>
        <v>0</v>
      </c>
      <c r="J12" s="23">
        <f>(('Calculations DO NOT CHANGE'!F10*'Calculations DO NOT CHANGE'!I4)+('Calculations DO NOT CHANGE'!G10*'Calculations DO NOT CHANGE'!J4))-((('Calculations DO NOT CHANGE'!F10*'Calculations DO NOT CHANGE'!I4)+('Calculations DO NOT CHANGE'!G10*'Calculations DO NOT CHANGE'!J4))*G7)</f>
        <v>0</v>
      </c>
      <c r="K12" s="5"/>
    </row>
    <row r="13" spans="1:11" ht="18">
      <c r="A13" s="4"/>
      <c r="B13" s="21"/>
      <c r="C13" s="21"/>
      <c r="D13" s="21"/>
      <c r="E13" s="23"/>
      <c r="F13" s="21"/>
      <c r="G13" s="21"/>
      <c r="H13" s="21"/>
      <c r="I13" s="21"/>
      <c r="J13" s="21"/>
      <c r="K13" s="5"/>
    </row>
    <row r="14" spans="1:11" ht="18">
      <c r="A14" s="4"/>
      <c r="B14" s="21" t="s">
        <v>31</v>
      </c>
      <c r="C14" s="9">
        <v>0</v>
      </c>
      <c r="D14" s="10">
        <f>IF(C14=0,0,IF(('Calculations DO NOT CHANGE'!I3-('Calculations DO NOT CHANGE'!I3*Calculator!$G$7*'Calculations DO NOT CHANGE'!B6))&lt;4,4,'Calculations DO NOT CHANGE'!I3-('Calculations DO NOT CHANGE'!I3*Calculator!$G$7*'Calculations DO NOT CHANGE'!B6)))</f>
        <v>0</v>
      </c>
      <c r="E14" s="23">
        <f>C14*D14</f>
        <v>0</v>
      </c>
      <c r="F14" s="21"/>
      <c r="G14" s="21" t="s">
        <v>32</v>
      </c>
      <c r="H14" s="9">
        <v>0</v>
      </c>
      <c r="I14" s="10">
        <f>IF(H14=0,0,J14/H14)</f>
        <v>0</v>
      </c>
      <c r="J14" s="23">
        <f>(('Calculations DO NOT CHANGE'!F9*'Calculations DO NOT CHANGE'!I3)+('Calculations DO NOT CHANGE'!G9*'Calculations DO NOT CHANGE'!J3))-((('Calculations DO NOT CHANGE'!F9*'Calculations DO NOT CHANGE'!I3)+('Calculations DO NOT CHANGE'!G9*'Calculations DO NOT CHANGE'!J3))*G7)</f>
        <v>0</v>
      </c>
      <c r="K14" s="5"/>
    </row>
    <row r="15" spans="1:11" ht="18">
      <c r="A15" s="4"/>
      <c r="B15" s="21" t="s">
        <v>33</v>
      </c>
      <c r="C15" s="9">
        <v>0</v>
      </c>
      <c r="D15" s="10">
        <f>IF(C15=0,0,'Calculations DO NOT CHANGE'!I3-('Calculations DO NOT CHANGE'!I3*Calculator!$G$7))</f>
        <v>0</v>
      </c>
      <c r="E15" s="23">
        <f>C15*D15</f>
        <v>0</v>
      </c>
      <c r="F15" s="21"/>
      <c r="G15" s="21"/>
      <c r="H15" s="21"/>
      <c r="I15" s="21"/>
      <c r="J15" s="21"/>
      <c r="K15" s="5"/>
    </row>
    <row r="16" spans="1:11" ht="18">
      <c r="A16" s="4"/>
      <c r="B16" s="21"/>
      <c r="C16" s="21"/>
      <c r="D16" s="21"/>
      <c r="E16" s="23"/>
      <c r="F16" s="21"/>
      <c r="G16" s="21"/>
      <c r="H16" s="21"/>
      <c r="I16" s="21"/>
      <c r="J16" s="21"/>
      <c r="K16" s="5"/>
    </row>
    <row r="17" spans="1:11" ht="18">
      <c r="A17" s="4"/>
      <c r="B17" s="21" t="s">
        <v>28</v>
      </c>
      <c r="C17" s="9">
        <v>0</v>
      </c>
      <c r="D17" s="10">
        <f>IF(C17=0,0,IF(('Calculations DO NOT CHANGE'!I2-('Calculations DO NOT CHANGE'!I2*Calculator!$G$7*'Calculations DO NOT CHANGE'!B6))&lt;8,8,'Calculations DO NOT CHANGE'!I2-('Calculations DO NOT CHANGE'!I2*Calculator!$G$7*'Calculations DO NOT CHANGE'!B6)))</f>
        <v>0</v>
      </c>
      <c r="E17" s="23">
        <f>C17*D17</f>
        <v>0</v>
      </c>
      <c r="F17" s="21"/>
      <c r="G17" s="21" t="s">
        <v>28</v>
      </c>
      <c r="H17" s="9">
        <v>0</v>
      </c>
      <c r="I17" s="10">
        <f>IF(H17=0,0,J17/H17)</f>
        <v>0</v>
      </c>
      <c r="J17" s="23">
        <f>IF(H17=0,0,IF(K17/H17&lt;8,H17*8,K17))</f>
        <v>0</v>
      </c>
      <c r="K17" s="6" t="e">
        <f>IF(((('Calculations DO NOT CHANGE'!F8*'Calculations DO NOT CHANGE'!I2)+('Calculations DO NOT CHANGE'!G8*'Calculations DO NOT CHANGE'!J2))-((('Calculations DO NOT CHANGE'!F8*'Calculations DO NOT CHANGE'!I2)+('Calculations DO NOT CHANGE'!G8*'Calculations DO NOT CHANGE'!J2))*G7*'Calculations DO NOT CHANGE'!B6)/H17)&lt;8,(H17*8),(('Calculations DO NOT CHANGE'!F8*'Calculations DO NOT CHANGE'!I2)+('Calculations DO NOT CHANGE'!G8*'Calculations DO NOT CHANGE'!J2))-((('Calculations DO NOT CHANGE'!F8*'Calculations DO NOT CHANGE'!I2)+('Calculations DO NOT CHANGE'!G8*'Calculations DO NOT CHANGE'!J2))*G7*'Calculations DO NOT CHANGE'!B6))</f>
        <v>#DIV/0!</v>
      </c>
    </row>
    <row r="18" spans="1:11" ht="38" customHeight="1">
      <c r="A18" s="4"/>
      <c r="B18" s="21"/>
      <c r="C18" s="21"/>
      <c r="D18" s="21"/>
      <c r="E18" s="23"/>
      <c r="F18" s="21"/>
      <c r="G18" s="21"/>
      <c r="H18" s="21"/>
      <c r="I18" s="21"/>
      <c r="J18" s="23"/>
      <c r="K18" s="5"/>
    </row>
    <row r="19" spans="1:11" ht="18">
      <c r="A19" s="4"/>
      <c r="B19" s="21" t="s">
        <v>6</v>
      </c>
      <c r="C19" s="25">
        <f>SUM(C17,C15,C14,C12)</f>
        <v>0</v>
      </c>
      <c r="D19" s="11">
        <f>IF(C19=0,0,E19/C19)</f>
        <v>0</v>
      </c>
      <c r="E19" s="24">
        <f>SUM(E17,E15,E14,E12)</f>
        <v>0</v>
      </c>
      <c r="F19" s="21"/>
      <c r="G19" s="21" t="s">
        <v>7</v>
      </c>
      <c r="H19" s="25">
        <f>SUM(H17,H14,H12)</f>
        <v>0</v>
      </c>
      <c r="I19" s="26">
        <f>IF(H19=0,0,J19/H19)</f>
        <v>0</v>
      </c>
      <c r="J19" s="27">
        <f>SUM(J17,J14,J12)</f>
        <v>0</v>
      </c>
      <c r="K19" s="5"/>
    </row>
    <row r="20" spans="1:11" ht="33.5" customHeight="1">
      <c r="A20" s="4"/>
      <c r="B20" s="21"/>
      <c r="C20" s="21"/>
      <c r="D20" s="10"/>
      <c r="E20" s="28"/>
      <c r="F20" s="21"/>
      <c r="G20" s="21"/>
      <c r="H20" s="21"/>
      <c r="I20" s="28"/>
      <c r="J20" s="28"/>
      <c r="K20" s="5"/>
    </row>
    <row r="21" spans="1:11" ht="21.5" customHeight="1">
      <c r="A21" s="4"/>
      <c r="B21" s="21"/>
      <c r="C21" s="21"/>
      <c r="D21" s="10"/>
      <c r="E21" s="29" t="s">
        <v>36</v>
      </c>
      <c r="F21" s="21"/>
      <c r="G21" s="26">
        <f>E19+J19</f>
        <v>0</v>
      </c>
      <c r="H21" s="21"/>
      <c r="I21" s="28"/>
      <c r="J21" s="28"/>
      <c r="K21" s="5"/>
    </row>
    <row r="22" spans="1:11" ht="30.75" customHeight="1">
      <c r="A22" s="4"/>
      <c r="B22" s="35" t="s">
        <v>37</v>
      </c>
      <c r="C22" s="35"/>
      <c r="D22" s="35"/>
      <c r="E22" s="35"/>
      <c r="F22" s="35"/>
      <c r="G22" s="35"/>
      <c r="H22" s="35"/>
      <c r="I22" s="35"/>
      <c r="J22" s="35"/>
      <c r="K22" s="5"/>
    </row>
    <row r="23" spans="1:11" ht="18">
      <c r="A23" s="4"/>
      <c r="B23" s="21"/>
      <c r="C23" s="21"/>
      <c r="D23" s="10"/>
      <c r="E23" s="21"/>
      <c r="F23" s="21"/>
      <c r="G23" s="21"/>
      <c r="H23" s="21"/>
      <c r="I23" s="28"/>
      <c r="J23" s="28"/>
      <c r="K23" s="5"/>
    </row>
    <row r="24" spans="1:11" ht="18">
      <c r="A24" s="4"/>
      <c r="B24" s="30"/>
      <c r="C24" s="30"/>
      <c r="D24" s="30"/>
      <c r="E24" s="30"/>
      <c r="F24" s="30"/>
      <c r="G24" s="31"/>
      <c r="H24" s="30"/>
      <c r="I24" s="30"/>
      <c r="J24" s="30"/>
      <c r="K24" s="5"/>
    </row>
  </sheetData>
  <sheetProtection algorithmName="SHA-512" hashValue="R+aAY597gkXcFDZS6QvURCDFlahzaSTiS85djCHq9cDnXMMfC0UlsfEkGibgqdAUZ3UggMkUIYu3DLw/eit8KA==" saltValue="8L1BgQhX8m1C7pgQ0KgqeQ==" spinCount="100000" sheet="1" objects="1" scenarios="1" selectLockedCells="1"/>
  <mergeCells count="3">
    <mergeCell ref="B2:J2"/>
    <mergeCell ref="B3:J3"/>
    <mergeCell ref="B22:J22"/>
  </mergeCells>
  <pageMargins left="0.7" right="0.7" top="0.75" bottom="0.75" header="0.3" footer="0.3"/>
  <pageSetup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F8C6-1EEE-4B7F-A923-F1D10DD84C6D}">
  <dimension ref="A1:J11"/>
  <sheetViews>
    <sheetView workbookViewId="0">
      <selection activeCell="B2" sqref="B2"/>
    </sheetView>
  </sheetViews>
  <sheetFormatPr baseColWidth="10" defaultColWidth="8.83203125" defaultRowHeight="15"/>
  <cols>
    <col min="5" max="5" width="11.5" bestFit="1" customWidth="1"/>
    <col min="6" max="6" width="14.5" bestFit="1" customWidth="1"/>
  </cols>
  <sheetData>
    <row r="1" spans="1:10">
      <c r="A1" t="s">
        <v>8</v>
      </c>
      <c r="B1" t="s">
        <v>9</v>
      </c>
      <c r="C1" t="s">
        <v>10</v>
      </c>
      <c r="E1" t="s">
        <v>11</v>
      </c>
      <c r="F1" t="s">
        <v>9</v>
      </c>
      <c r="G1" t="s">
        <v>10</v>
      </c>
      <c r="I1" t="s">
        <v>12</v>
      </c>
    </row>
    <row r="2" spans="1:10">
      <c r="A2" t="s">
        <v>13</v>
      </c>
      <c r="B2">
        <v>60</v>
      </c>
      <c r="C2">
        <v>48</v>
      </c>
      <c r="E2" t="s">
        <v>13</v>
      </c>
      <c r="F2">
        <v>48</v>
      </c>
      <c r="G2">
        <v>48</v>
      </c>
      <c r="I2">
        <f>CHOOSE(Calculator!$G$5,'Calculations DO NOT CHANGE'!B2,'Calculations DO NOT CHANGE'!F2)</f>
        <v>60</v>
      </c>
      <c r="J2">
        <f>CHOOSE(Calculator!$G$5,'Calculations DO NOT CHANGE'!C2,'Calculations DO NOT CHANGE'!G2)</f>
        <v>48</v>
      </c>
    </row>
    <row r="3" spans="1:10">
      <c r="A3" t="s">
        <v>14</v>
      </c>
      <c r="B3">
        <v>18</v>
      </c>
      <c r="C3">
        <v>15.3</v>
      </c>
      <c r="E3" t="s">
        <v>14</v>
      </c>
      <c r="F3">
        <v>15.3</v>
      </c>
      <c r="G3">
        <v>15.3</v>
      </c>
      <c r="I3">
        <f>CHOOSE(Calculator!$G$5,'Calculations DO NOT CHANGE'!B3,'Calculations DO NOT CHANGE'!F3)</f>
        <v>18</v>
      </c>
      <c r="J3">
        <f>CHOOSE(Calculator!$G$5,'Calculations DO NOT CHANGE'!C3,'Calculations DO NOT CHANGE'!G3)</f>
        <v>15.3</v>
      </c>
    </row>
    <row r="4" spans="1:10">
      <c r="A4" t="s">
        <v>15</v>
      </c>
      <c r="B4">
        <v>14</v>
      </c>
      <c r="C4">
        <v>11.9</v>
      </c>
      <c r="E4" t="s">
        <v>15</v>
      </c>
      <c r="F4">
        <v>11.9</v>
      </c>
      <c r="G4">
        <v>11.9</v>
      </c>
      <c r="I4">
        <f>CHOOSE(Calculator!$G$5,'Calculations DO NOT CHANGE'!B4,'Calculations DO NOT CHANGE'!F4)</f>
        <v>14</v>
      </c>
      <c r="J4">
        <f>CHOOSE(Calculator!$G$5,'Calculations DO NOT CHANGE'!C4,'Calculations DO NOT CHANGE'!G4)</f>
        <v>11.9</v>
      </c>
    </row>
    <row r="6" spans="1:10">
      <c r="A6" t="s">
        <v>16</v>
      </c>
      <c r="B6">
        <v>2</v>
      </c>
    </row>
    <row r="7" spans="1:10">
      <c r="F7" t="s">
        <v>17</v>
      </c>
      <c r="G7" t="s">
        <v>18</v>
      </c>
    </row>
    <row r="8" spans="1:10">
      <c r="A8" t="s">
        <v>19</v>
      </c>
      <c r="B8" s="1">
        <f>ROUNDUP(Calculator!$C$19*1.5,0)</f>
        <v>0</v>
      </c>
      <c r="E8" t="s">
        <v>20</v>
      </c>
      <c r="F8">
        <f>IF(Calculator!$H$17&gt;'Calculations DO NOT CHANGE'!$B$8,Calculator!$H$17-'Calculations DO NOT CHANGE'!$B$8,0)</f>
        <v>0</v>
      </c>
      <c r="G8">
        <f>IF(F8=0,Calculator!$H$17,Calculator!$H$17-'Calculations DO NOT CHANGE'!F8)</f>
        <v>0</v>
      </c>
    </row>
    <row r="9" spans="1:10">
      <c r="E9" t="s">
        <v>21</v>
      </c>
      <c r="F9">
        <f>IF(Calculator!$H$14&gt;='Calculations DO NOT CHANGE'!B10,Calculator!$H$14-'Calculations DO NOT CHANGE'!B10,0)</f>
        <v>0</v>
      </c>
      <c r="G9">
        <f>Calculator!$H$14-'Calculations DO NOT CHANGE'!F9</f>
        <v>0</v>
      </c>
    </row>
    <row r="10" spans="1:10">
      <c r="A10" t="s">
        <v>22</v>
      </c>
      <c r="B10" s="1">
        <f>B8-G8</f>
        <v>0</v>
      </c>
      <c r="E10" t="s">
        <v>23</v>
      </c>
      <c r="F10">
        <f>IF(Calculator!$H$12&gt;='Calculations DO NOT CHANGE'!B11,Calculator!$H$12-'Calculations DO NOT CHANGE'!B11,0)</f>
        <v>0</v>
      </c>
      <c r="G10">
        <f>Calculator!$H$12-'Calculations DO NOT CHANGE'!F10</f>
        <v>0</v>
      </c>
    </row>
    <row r="11" spans="1:10">
      <c r="A11" t="s">
        <v>24</v>
      </c>
      <c r="B11" s="1">
        <f>B10-G9</f>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CF86F57713CC945838FF2D03B8D7C31" ma:contentTypeVersion="18" ma:contentTypeDescription="Create a new document." ma:contentTypeScope="" ma:versionID="b8d6940173ef28ea0017ee791e7172d8">
  <xsd:schema xmlns:xsd="http://www.w3.org/2001/XMLSchema" xmlns:xs="http://www.w3.org/2001/XMLSchema" xmlns:p="http://schemas.microsoft.com/office/2006/metadata/properties" xmlns:ns2="d559e4e2-7950-4b39-adf2-07b857951702" xmlns:ns3="1afae15a-7798-447d-92a1-dd0793860bcc" targetNamespace="http://schemas.microsoft.com/office/2006/metadata/properties" ma:root="true" ma:fieldsID="7d3a465a56aa3528658ffc0b067c8d17" ns2:_="" ns3:_="">
    <xsd:import namespace="d559e4e2-7950-4b39-adf2-07b857951702"/>
    <xsd:import namespace="1afae15a-7798-447d-92a1-dd0793860bc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Notes" minOccurs="0"/>
                <xsd:element ref="ns2:MediaServiceDateTaken" minOccurs="0"/>
                <xsd:element ref="ns2:MediaLengthInSecond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9e4e2-7950-4b39-adf2-07b8579517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Notes" ma:index="14" nillable="true" ma:displayName="Notes" ma:format="Dropdown" ma:internalName="Notes">
      <xsd:simpleType>
        <xsd:restriction base="dms:Text">
          <xsd:maxLength value="255"/>
        </xsd:restrictio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1e5650d7-bd54-4c78-86b3-0ad055013b56"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fae15a-7798-447d-92a1-dd0793860bc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0c9e0f3c-2eb9-49ec-9adf-de8e80527efe}" ma:internalName="TaxCatchAll" ma:showField="CatchAllData" ma:web="1afae15a-7798-447d-92a1-dd0793860b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Notes xmlns="d559e4e2-7950-4b39-adf2-07b857951702" xsi:nil="true"/>
    <TaxCatchAll xmlns="1afae15a-7798-447d-92a1-dd0793860bcc" xsi:nil="true"/>
    <lcf76f155ced4ddcb4097134ff3c332f xmlns="d559e4e2-7950-4b39-adf2-07b85795170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EEF3C53-67A8-4930-B75D-E2C2B9C3F98C}">
  <ds:schemaRefs>
    <ds:schemaRef ds:uri="http://schemas.microsoft.com/sharepoint/v3/contenttype/forms"/>
  </ds:schemaRefs>
</ds:datastoreItem>
</file>

<file path=customXml/itemProps2.xml><?xml version="1.0" encoding="utf-8"?>
<ds:datastoreItem xmlns:ds="http://schemas.openxmlformats.org/officeDocument/2006/customXml" ds:itemID="{2DE8F293-A522-4E74-91A0-73C45546A3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59e4e2-7950-4b39-adf2-07b857951702"/>
    <ds:schemaRef ds:uri="1afae15a-7798-447d-92a1-dd0793860b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FC3511-233F-4277-919D-79E01674E0B6}">
  <ds:schemaRefs>
    <ds:schemaRef ds:uri="d559e4e2-7950-4b39-adf2-07b857951702"/>
    <ds:schemaRef ds:uri="http://schemas.openxmlformats.org/package/2006/metadata/core-properties"/>
    <ds:schemaRef ds:uri="http://purl.org/dc/dcmitype/"/>
    <ds:schemaRef ds:uri="http://schemas.microsoft.com/office/2006/metadata/properties"/>
    <ds:schemaRef ds:uri="http://schemas.microsoft.com/office/2006/documentManagement/types"/>
    <ds:schemaRef ds:uri="http://www.w3.org/XML/1998/namespace"/>
    <ds:schemaRef ds:uri="http://purl.org/dc/elements/1.1/"/>
    <ds:schemaRef ds:uri="http://schemas.microsoft.com/office/infopath/2007/PartnerControls"/>
    <ds:schemaRef ds:uri="1afae15a-7798-447d-92a1-dd0793860bcc"/>
    <ds:schemaRef ds:uri="http://purl.org/dc/terms/"/>
  </ds:schemaRefs>
</ds:datastoreItem>
</file>

<file path=docMetadata/LabelInfo.xml><?xml version="1.0" encoding="utf-8"?>
<clbl:labelList xmlns:clbl="http://schemas.microsoft.com/office/2020/mipLabelMetadata">
  <clbl:label id="{7530bded-fd6e-4f58-b5d2-ea681eb07663}" enabled="0" method="" siteId="{7530bded-fd6e-4f58-b5d2-ea681eb07663}" removed="1"/>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Calculator</vt:lpstr>
      <vt:lpstr>Calculations DO NOT CHANGE</vt:lpstr>
      <vt:lpstr>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Rodney Mosley</dc:creator>
  <cp:keywords/>
  <dc:description/>
  <cp:lastModifiedBy>Tsiokos, Costa (He/Him/His)</cp:lastModifiedBy>
  <cp:revision/>
  <dcterms:created xsi:type="dcterms:W3CDTF">2022-10-17T17:34:09Z</dcterms:created>
  <dcterms:modified xsi:type="dcterms:W3CDTF">2025-04-04T20:42:11Z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0x010100DCF86F57713CC945838FF2D03B8D7C31</vt:lpwstr>
  </property>
  <property fmtid="{D5CDD505-2E9C-101B-9397-08002B2CF9AE}" pid="3" name="MediaServiceImageTags">
    <vt:lpwstr/>
  </property>
</Properties>
</file>