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ctsiokos/Desktop/SATS assets/SAT-255439 Update District &amp; School pricing page with 26-27 pricing calculator/SAT-255439_attachments/"/>
    </mc:Choice>
  </mc:AlternateContent>
  <xr:revisionPtr revIDLastSave="0" documentId="13_ncr:1_{7DB55B2E-CD3C-445C-9BC5-237A02425971}" xr6:coauthVersionLast="47" xr6:coauthVersionMax="47" xr10:uidLastSave="{00000000-0000-0000-0000-000000000000}"/>
  <bookViews>
    <workbookView xWindow="1160" yWindow="680" windowWidth="30300" windowHeight="16840" activeTab="1" xr2:uid="{D1DA837F-97F1-4BF6-B01F-7321F247DF75}"/>
  </bookViews>
  <sheets>
    <sheet name="Instructions" sheetId="4" r:id="rId1"/>
    <sheet name="Calculator" sheetId="5" r:id="rId2"/>
    <sheet name="Calculations DO NOT CHANGE" sheetId="1" state="hidden" r:id="rId3"/>
  </sheets>
  <definedNames>
    <definedName name="_AMO_UniqueIdentifier" hidden="1">"'85e23a0a-b70c-4023-bba5-d77e0c75d014'"</definedName>
    <definedName name="List">#REF!</definedName>
    <definedName name="_xlnm.Print_Area" localSheetId="0">Instructions!$A$1:$A$38</definedName>
    <definedName name="Products">#REF!</definedName>
    <definedName name="USSD0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2" i="1" l="1"/>
  <c r="G11" i="1"/>
  <c r="G10" i="1"/>
  <c r="H16" i="5"/>
  <c r="C16" i="5"/>
  <c r="D19" i="1"/>
  <c r="D18" i="1"/>
  <c r="D17" i="1"/>
  <c r="D16" i="1"/>
  <c r="D15" i="1"/>
  <c r="D14" i="1"/>
  <c r="B12" i="1" l="1"/>
  <c r="B16" i="1" s="1"/>
  <c r="B15" i="1" l="1"/>
  <c r="B18" i="1"/>
  <c r="B17" i="1"/>
  <c r="B14" i="1"/>
  <c r="B19" i="1"/>
  <c r="H5" i="5"/>
  <c r="B20" i="1" l="1"/>
  <c r="G5" i="1" l="1"/>
  <c r="G3" i="1"/>
  <c r="G4" i="1"/>
  <c r="D14" i="5" l="1"/>
  <c r="I14" i="5"/>
  <c r="I11" i="5"/>
  <c r="D11" i="5"/>
  <c r="D12" i="5"/>
  <c r="D9" i="5"/>
  <c r="I9" i="5"/>
  <c r="J9" i="5" l="1"/>
  <c r="J11" i="5"/>
  <c r="J14" i="5"/>
  <c r="E14" i="5"/>
  <c r="G17" i="1"/>
  <c r="G19" i="1"/>
  <c r="G16" i="1"/>
  <c r="G18" i="1"/>
  <c r="E11" i="5"/>
  <c r="E12" i="5"/>
  <c r="E9" i="5"/>
  <c r="J16" i="5" l="1"/>
  <c r="I16" i="5" s="1"/>
  <c r="E16" i="5"/>
  <c r="D16" i="5" s="1"/>
  <c r="G18" i="5" l="1"/>
</calcChain>
</file>

<file path=xl/sharedStrings.xml><?xml version="1.0" encoding="utf-8"?>
<sst xmlns="http://schemas.openxmlformats.org/spreadsheetml/2006/main" count="64" uniqueCount="52">
  <si>
    <t>Cost Estimator</t>
  </si>
  <si>
    <t xml:space="preserve">Instructions </t>
  </si>
  <si>
    <t>The cost estimator tool can be accessed by clicking on the "Calculator Form" tab of this Excel file. The instructions below will walk you through the steps to calculate your potential assessment costs.</t>
  </si>
  <si>
    <r>
      <t>SAT</t>
    </r>
    <r>
      <rPr>
        <vertAlign val="superscript"/>
        <sz val="20"/>
        <color theme="0"/>
        <rFont val="Georgia"/>
        <family val="1"/>
      </rPr>
      <t>®</t>
    </r>
    <r>
      <rPr>
        <sz val="20"/>
        <color theme="0"/>
        <rFont val="Georgia"/>
        <family val="1"/>
      </rPr>
      <t xml:space="preserve"> Suite of Assessments</t>
    </r>
  </si>
  <si>
    <t>2026-27 Cost Estimator*</t>
  </si>
  <si>
    <t>Child Poverty Rate (Enter as %)</t>
  </si>
  <si>
    <t>Fall</t>
  </si>
  <si>
    <t>Anticipated Volumes</t>
  </si>
  <si>
    <t>Unit Cost</t>
  </si>
  <si>
    <t>Expected Costs</t>
  </si>
  <si>
    <t>State Paid</t>
  </si>
  <si>
    <t>Spring</t>
  </si>
  <si>
    <r>
      <t>PSAT/NMSQT</t>
    </r>
    <r>
      <rPr>
        <vertAlign val="superscript"/>
        <sz val="12"/>
        <color theme="1"/>
        <rFont val="Arial"/>
        <family val="2"/>
      </rPr>
      <t>®</t>
    </r>
    <r>
      <rPr>
        <sz val="12"/>
        <color theme="1"/>
        <rFont val="Arial"/>
        <family val="2"/>
      </rPr>
      <t xml:space="preserve"> (11th Grade)</t>
    </r>
  </si>
  <si>
    <t>Total Paid Fall Volumes</t>
  </si>
  <si>
    <t>Total Paid Spring Volumes</t>
  </si>
  <si>
    <t>Total 2026-27 Estimated Costs</t>
  </si>
  <si>
    <t xml:space="preserve">*This cost estimator is intended to help schools and districts estimate the potential cost of their College Board assessments for the 2026-27 school year and should not be considered a pricing commitment. 
  Pricing is subject to change. </t>
  </si>
  <si>
    <t>Pricing</t>
  </si>
  <si>
    <t>Retail Prices</t>
  </si>
  <si>
    <t>Discounting</t>
  </si>
  <si>
    <t>Percentage</t>
  </si>
  <si>
    <t>Unit Costs Before SAIPE</t>
  </si>
  <si>
    <t>SATSD</t>
  </si>
  <si>
    <t>2 Assessments</t>
  </si>
  <si>
    <t>PN/P10</t>
  </si>
  <si>
    <t>3 Assessments</t>
  </si>
  <si>
    <t>P89</t>
  </si>
  <si>
    <t>4+ Assessments</t>
  </si>
  <si>
    <t>Multiplier</t>
  </si>
  <si>
    <t xml:space="preserve">Late Fee </t>
  </si>
  <si>
    <t>Assessment Count</t>
  </si>
  <si>
    <t>Maximum Volume</t>
  </si>
  <si>
    <t>PN Count</t>
  </si>
  <si>
    <t>P89F Count</t>
  </si>
  <si>
    <t>SATSDF Count</t>
  </si>
  <si>
    <t>P89S Count</t>
  </si>
  <si>
    <t>P10 Count</t>
  </si>
  <si>
    <t>SATSDS Count</t>
  </si>
  <si>
    <t>Total Assessments</t>
  </si>
  <si>
    <r>
      <t>PSAT/NMSQT</t>
    </r>
    <r>
      <rPr>
        <vertAlign val="superscript"/>
        <sz val="12"/>
        <color theme="1"/>
        <rFont val="Arial"/>
        <family val="2"/>
      </rPr>
      <t>®</t>
    </r>
    <r>
      <rPr>
        <sz val="12"/>
        <color theme="1"/>
        <rFont val="Arial"/>
        <family val="2"/>
      </rPr>
      <t xml:space="preserve"> (Other Grades)</t>
    </r>
  </si>
  <si>
    <t>Total Volumes</t>
  </si>
  <si>
    <t>Standard Pricing</t>
  </si>
  <si>
    <t>SAT School Day</t>
  </si>
  <si>
    <t>PN 11th Grade</t>
  </si>
  <si>
    <t>PN Other / P10</t>
  </si>
  <si>
    <t>Price Savings</t>
  </si>
  <si>
    <r>
      <t>PSAT</t>
    </r>
    <r>
      <rPr>
        <vertAlign val="superscript"/>
        <sz val="12"/>
        <color theme="1"/>
        <rFont val="Arial"/>
        <family val="2"/>
      </rPr>
      <t>™</t>
    </r>
    <r>
      <rPr>
        <sz val="12"/>
        <color theme="1"/>
        <rFont val="Arial"/>
        <family val="2"/>
      </rPr>
      <t xml:space="preserve"> 8/9</t>
    </r>
  </si>
  <si>
    <r>
      <t>PSAT</t>
    </r>
    <r>
      <rPr>
        <vertAlign val="superscript"/>
        <sz val="12"/>
        <color theme="1"/>
        <rFont val="Arial"/>
        <family val="2"/>
      </rPr>
      <t>™</t>
    </r>
    <r>
      <rPr>
        <sz val="12"/>
        <color theme="1"/>
        <rFont val="Arial"/>
        <family val="2"/>
      </rPr>
      <t xml:space="preserve"> 10</t>
    </r>
  </si>
  <si>
    <t xml:space="preserve">College Board provides discounts for schools and districts that serve low-income students and those that administer multiple assessments of the 2026-27 school year. This cost estimator is intended to help schools and districts estimate the potential cost of their College Board assessments for the 2026-27 school year and should not be considered a pricing commitment. Pricing is subject to change. </t>
  </si>
  <si>
    <t>1. In cell G5 of the "Calculator Form" tab enter the child poverty rate for your school or district. To find your applicable child poverty rate, visit https://www.census.gov/data-tools/demo/saipe/#/. The screenshot below provides an example of how to access your school district information. The poverty rate selected should be 'Ages 5 to 17 in Families'. If your district child poverty rate is above 45% enter 45%. Schools not aligned with a school district should use the county child poverty rate of the school visiting address.</t>
  </si>
  <si>
    <t xml:space="preserve">2. For each fall and spring assessment, enter the anticipated volumes in the appropriate cells on the "Calculator Form" tab. If the state is paying for the assessment enter the estimated testing volume and then check the box for "state paid".  The state volumes are credited to you for multi-assessment discount purposes. </t>
  </si>
  <si>
    <t>3. Upon completing the steps above, your anticipated cost estimate will be displayed in cell G21 of the "Calculator Form"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</si>
</sst>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4">
    <font>
      <sz val="11"/>
      <color theme="1"/>
      <name val="Calibri"/>
      <family val="2"/>
      <scheme val="minor"/>
    </font>
    <font>
      <sz val="11"/>
      <color theme="1"/>
      <name val="Calibri"/>
      <family val="2"/>
      <scheme val="minor"/>
    </font>
    <font>
      <sz val="10"/>
      <name val="MS Sans Serif"/>
      <family val="2"/>
    </font>
    <font>
      <sz val="10"/>
      <name val="MS Sans Serif"/>
    </font>
    <font>
      <sz val="11"/>
      <color theme="1"/>
      <name val="Arial"/>
      <family val="2"/>
    </font>
    <font>
      <sz val="20"/>
      <color theme="0"/>
      <name val="Georgia"/>
      <family val="1"/>
    </font>
    <font>
      <sz val="24"/>
      <color theme="0"/>
      <name val="Georgia"/>
      <family val="1"/>
    </font>
    <font>
      <b/>
      <sz val="11"/>
      <color theme="1"/>
      <name val="Arial"/>
      <family val="2"/>
    </font>
    <font>
      <b/>
      <sz val="14"/>
      <color theme="0"/>
      <name val="Arial"/>
      <family val="2"/>
    </font>
    <font>
      <b/>
      <sz val="12"/>
      <color theme="1"/>
      <name val="Arial"/>
      <family val="2"/>
    </font>
    <font>
      <sz val="14"/>
      <color theme="0"/>
      <name val="Arial"/>
      <family val="2"/>
    </font>
    <font>
      <sz val="14"/>
      <color theme="3" tint="-0.249977111117893"/>
      <name val="Arial"/>
      <family val="2"/>
    </font>
    <font>
      <vertAlign val="superscript"/>
      <sz val="20"/>
      <color theme="0"/>
      <name val="Georgia"/>
      <family val="1"/>
    </font>
    <font>
      <sz val="12"/>
      <color theme="1"/>
      <name val="Arial"/>
      <family val="2"/>
    </font>
    <font>
      <vertAlign val="superscript"/>
      <sz val="12"/>
      <color theme="1"/>
      <name val="Arial"/>
      <family val="2"/>
    </font>
    <font>
      <sz val="9"/>
      <color theme="1"/>
      <name val="Arial"/>
      <family val="2"/>
    </font>
    <font>
      <sz val="12"/>
      <color theme="2"/>
      <name val="Arial"/>
      <family val="2"/>
    </font>
    <font>
      <sz val="11"/>
      <color rgb="FF000000"/>
      <name val="Calibri"/>
      <family val="2"/>
      <scheme val="minor"/>
    </font>
    <font>
      <sz val="11"/>
      <color rgb="FFFF0000"/>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6298"/>
        <bgColor indexed="64"/>
      </patternFill>
    </fill>
    <fill>
      <patternFill patternType="solid">
        <fgColor theme="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4" fontId="1" fillId="0" borderId="0" applyFont="0" applyFill="0" applyBorder="0" applyAlignment="0" applyProtection="0"/>
    <xf numFmtId="9" fontId="2" fillId="0" borderId="0" applyFont="0" applyFill="0" applyBorder="0" applyAlignment="0" applyProtection="0"/>
    <xf numFmtId="0" fontId="3" fillId="0" borderId="0"/>
    <xf numFmtId="43" fontId="1" fillId="0" borderId="0" applyFont="0" applyFill="0" applyBorder="0" applyAlignment="0" applyProtection="0"/>
    <xf numFmtId="0" fontId="20" fillId="0" borderId="0" applyNumberFormat="0" applyFill="0" applyBorder="0" applyAlignment="0" applyProtection="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18" applyNumberFormat="0" applyAlignment="0" applyProtection="0"/>
    <xf numFmtId="0" fontId="28" fillId="10" borderId="19" applyNumberFormat="0" applyAlignment="0" applyProtection="0"/>
    <xf numFmtId="0" fontId="29" fillId="10" borderId="18" applyNumberFormat="0" applyAlignment="0" applyProtection="0"/>
    <xf numFmtId="0" fontId="30" fillId="0" borderId="20" applyNumberFormat="0" applyFill="0" applyAlignment="0" applyProtection="0"/>
    <xf numFmtId="0" fontId="31" fillId="11" borderId="21" applyNumberFormat="0" applyAlignment="0" applyProtection="0"/>
    <xf numFmtId="0" fontId="18" fillId="0" borderId="0" applyNumberFormat="0" applyFill="0" applyBorder="0" applyAlignment="0" applyProtection="0"/>
    <xf numFmtId="0" fontId="1" fillId="12" borderId="22" applyNumberFormat="0" applyFont="0" applyAlignment="0" applyProtection="0"/>
    <xf numFmtId="0" fontId="32" fillId="0" borderId="0" applyNumberFormat="0" applyFill="0" applyBorder="0" applyAlignment="0" applyProtection="0"/>
    <xf numFmtId="0" fontId="19" fillId="0" borderId="23" applyNumberFormat="0" applyFill="0" applyAlignment="0" applyProtection="0"/>
    <xf numFmtId="0" fontId="3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58">
    <xf numFmtId="0" fontId="0" fillId="0" borderId="0" xfId="0"/>
    <xf numFmtId="1" fontId="0" fillId="0" borderId="0" xfId="0" applyNumberFormat="1"/>
    <xf numFmtId="0" fontId="4" fillId="0" borderId="0" xfId="0" applyFont="1"/>
    <xf numFmtId="0" fontId="7" fillId="0" borderId="0" xfId="0" applyFont="1" applyAlignment="1">
      <alignment wrapText="1"/>
    </xf>
    <xf numFmtId="0" fontId="4" fillId="3" borderId="0" xfId="0" applyFont="1" applyFill="1"/>
    <xf numFmtId="0" fontId="10" fillId="3" borderId="0" xfId="0" applyFont="1" applyFill="1" applyProtection="1">
      <protection locked="0"/>
    </xf>
    <xf numFmtId="0" fontId="11" fillId="3" borderId="0" xfId="0" applyFont="1" applyFill="1" applyProtection="1">
      <protection locked="0"/>
    </xf>
    <xf numFmtId="9" fontId="13" fillId="2" borderId="1" xfId="0" applyNumberFormat="1" applyFont="1" applyFill="1" applyBorder="1" applyProtection="1">
      <protection locked="0"/>
    </xf>
    <xf numFmtId="165" fontId="13" fillId="2" borderId="1" xfId="4" applyNumberFormat="1" applyFont="1" applyFill="1" applyBorder="1" applyProtection="1">
      <protection locked="0"/>
    </xf>
    <xf numFmtId="44" fontId="13" fillId="4" borderId="0" xfId="1" applyFont="1" applyFill="1" applyProtection="1"/>
    <xf numFmtId="44" fontId="13" fillId="4" borderId="5" xfId="1" applyFont="1" applyFill="1" applyBorder="1" applyProtection="1"/>
    <xf numFmtId="0" fontId="6" fillId="3" borderId="2" xfId="0" applyFont="1" applyFill="1" applyBorder="1" applyAlignment="1">
      <alignment horizontal="center" vertical="center"/>
    </xf>
    <xf numFmtId="0" fontId="4" fillId="4" borderId="3" xfId="0" applyFont="1" applyFill="1" applyBorder="1" applyAlignment="1">
      <alignment horizontal="left" vertical="center" wrapText="1" indent="1"/>
    </xf>
    <xf numFmtId="0" fontId="8" fillId="3" borderId="3" xfId="0" applyFont="1" applyFill="1" applyBorder="1" applyAlignment="1">
      <alignment horizontal="left" vertical="center" indent="1"/>
    </xf>
    <xf numFmtId="0" fontId="7" fillId="4" borderId="3" xfId="0" applyFont="1" applyFill="1" applyBorder="1" applyAlignment="1">
      <alignment horizontal="left" vertical="center" wrapText="1" indent="1"/>
    </xf>
    <xf numFmtId="0" fontId="4" fillId="4" borderId="3" xfId="0" applyFont="1" applyFill="1" applyBorder="1" applyAlignment="1">
      <alignment horizontal="left" wrapText="1" indent="3"/>
    </xf>
    <xf numFmtId="0" fontId="0" fillId="4" borderId="3" xfId="0" applyFill="1" applyBorder="1"/>
    <xf numFmtId="0" fontId="0" fillId="4" borderId="4" xfId="0" applyFill="1" applyBorder="1"/>
    <xf numFmtId="0" fontId="9" fillId="4" borderId="0" xfId="0" applyFont="1" applyFill="1"/>
    <xf numFmtId="0" fontId="13" fillId="4" borderId="0" xfId="0" applyFont="1" applyFill="1"/>
    <xf numFmtId="0" fontId="9" fillId="4" borderId="0" xfId="0" applyFont="1" applyFill="1" applyAlignment="1">
      <alignment horizontal="center" vertical="center" wrapText="1"/>
    </xf>
    <xf numFmtId="164" fontId="13" fillId="4" borderId="0" xfId="0" applyNumberFormat="1" applyFont="1" applyFill="1"/>
    <xf numFmtId="165" fontId="13" fillId="4" borderId="5" xfId="4" applyNumberFormat="1" applyFont="1" applyFill="1" applyBorder="1" applyProtection="1"/>
    <xf numFmtId="44" fontId="13" fillId="4" borderId="1" xfId="0" applyNumberFormat="1" applyFont="1" applyFill="1" applyBorder="1"/>
    <xf numFmtId="44" fontId="13" fillId="4" borderId="0" xfId="0" applyNumberFormat="1" applyFont="1" applyFill="1"/>
    <xf numFmtId="44" fontId="9" fillId="4" borderId="0" xfId="0" applyNumberFormat="1" applyFont="1" applyFill="1" applyAlignment="1">
      <alignment horizontal="right"/>
    </xf>
    <xf numFmtId="0" fontId="10" fillId="3" borderId="0" xfId="0" applyFont="1" applyFill="1"/>
    <xf numFmtId="0" fontId="10" fillId="3" borderId="6" xfId="0" applyFont="1" applyFill="1" applyBorder="1"/>
    <xf numFmtId="0" fontId="13" fillId="4" borderId="0" xfId="0" applyFont="1" applyFill="1" applyAlignment="1">
      <alignment horizontal="right"/>
    </xf>
    <xf numFmtId="0" fontId="5" fillId="3" borderId="0" xfId="0" applyFont="1" applyFill="1" applyAlignment="1">
      <alignment horizontal="center" vertical="center"/>
    </xf>
    <xf numFmtId="0" fontId="5" fillId="3" borderId="0" xfId="0" applyFont="1" applyFill="1" applyAlignment="1">
      <alignment horizontal="center" vertical="top"/>
    </xf>
    <xf numFmtId="0" fontId="15" fillId="4" borderId="0" xfId="0" applyFont="1" applyFill="1" applyAlignment="1">
      <alignment horizontal="left" wrapText="1" indent="1"/>
    </xf>
    <xf numFmtId="0" fontId="9" fillId="5" borderId="7" xfId="0" applyFont="1" applyFill="1" applyBorder="1" applyAlignment="1">
      <alignment horizontal="center" wrapText="1"/>
    </xf>
    <xf numFmtId="0" fontId="13" fillId="5" borderId="8" xfId="0" applyFont="1" applyFill="1" applyBorder="1"/>
    <xf numFmtId="0" fontId="13" fillId="5" borderId="8" xfId="0" applyFont="1" applyFill="1" applyBorder="1">
      <extLst>
        <ext xmlns:xfpb="http://schemas.microsoft.com/office/spreadsheetml/2022/featurepropertybag" uri="{C7286773-470A-42A8-94C5-96B5CB345126}">
          <xfpb:xfComplement i="0"/>
        </ext>
      </extLst>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2" xfId="0" applyBorder="1" applyAlignment="1">
      <alignment horizontal="center"/>
    </xf>
    <xf numFmtId="0" fontId="0" fillId="0" borderId="14" xfId="0" applyBorder="1" applyAlignment="1">
      <alignment horizontal="center"/>
    </xf>
    <xf numFmtId="44" fontId="0" fillId="0" borderId="12" xfId="1" applyFont="1" applyBorder="1"/>
    <xf numFmtId="9" fontId="0" fillId="0" borderId="12" xfId="0" applyNumberFormat="1" applyBorder="1" applyAlignment="1">
      <alignment horizontal="center"/>
    </xf>
    <xf numFmtId="9" fontId="0" fillId="0" borderId="14" xfId="0" applyNumberFormat="1" applyBorder="1" applyAlignment="1">
      <alignment horizontal="center"/>
    </xf>
    <xf numFmtId="0" fontId="16" fillId="4" borderId="0" xfId="0" applyFont="1" applyFill="1"/>
    <xf numFmtId="44" fontId="13" fillId="4" borderId="1" xfId="1" applyFont="1" applyFill="1" applyBorder="1" applyProtection="1"/>
    <xf numFmtId="0" fontId="17" fillId="0" borderId="0" xfId="0" applyFont="1"/>
    <xf numFmtId="3" fontId="17" fillId="0" borderId="0" xfId="0" applyNumberFormat="1" applyFont="1"/>
    <xf numFmtId="9" fontId="0" fillId="0" borderId="0" xfId="0" applyNumberFormat="1"/>
    <xf numFmtId="9" fontId="17" fillId="0" borderId="0" xfId="0" applyNumberFormat="1" applyFont="1"/>
    <xf numFmtId="44" fontId="0" fillId="0" borderId="0" xfId="0" applyNumberFormat="1"/>
    <xf numFmtId="43" fontId="4" fillId="0" borderId="0" xfId="0" applyNumberFormat="1" applyFont="1"/>
    <xf numFmtId="165" fontId="4" fillId="0" borderId="0" xfId="0" applyNumberFormat="1" applyFont="1"/>
    <xf numFmtId="0" fontId="5" fillId="3" borderId="0" xfId="0" applyFont="1" applyFill="1" applyAlignment="1">
      <alignment horizontal="center" vertical="center"/>
    </xf>
    <xf numFmtId="0" fontId="5" fillId="3" borderId="0" xfId="0" applyFont="1" applyFill="1" applyAlignment="1">
      <alignment horizontal="center" vertical="top"/>
    </xf>
    <xf numFmtId="0" fontId="15" fillId="4" borderId="0" xfId="0" applyFont="1" applyFill="1" applyAlignment="1">
      <alignment horizontal="left" wrapText="1" indent="1"/>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4" builtinId="3"/>
    <cellStyle name="Currency" xfId="1" builtinId="4"/>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3" xr:uid="{598CEDA1-A086-4294-9A24-95630B37A9F3}"/>
    <cellStyle name="Note" xfId="19" builtinId="10" customBuiltin="1"/>
    <cellStyle name="Output" xfId="14" builtinId="21" customBuiltin="1"/>
    <cellStyle name="Percent 2" xfId="2" xr:uid="{EB30A7F5-1528-47A3-9EB7-87FF4D82A188}"/>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colors>
    <mruColors>
      <color rgb="FF00456C"/>
      <color rgb="FF006298"/>
      <color rgb="FF505050"/>
      <color rgb="FF1E1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42333</xdr:colOff>
      <xdr:row>7</xdr:row>
      <xdr:rowOff>152401</xdr:rowOff>
    </xdr:from>
    <xdr:to>
      <xdr:col>1</xdr:col>
      <xdr:colOff>42333</xdr:colOff>
      <xdr:row>37</xdr:row>
      <xdr:rowOff>145659</xdr:rowOff>
    </xdr:to>
    <xdr:grpSp>
      <xdr:nvGrpSpPr>
        <xdr:cNvPr id="2" name="Group 1">
          <a:extLst>
            <a:ext uri="{FF2B5EF4-FFF2-40B4-BE49-F238E27FC236}">
              <a16:creationId xmlns:a16="http://schemas.microsoft.com/office/drawing/2014/main" id="{41B23350-AE27-A2B8-6869-53927F1261D1}"/>
            </a:ext>
          </a:extLst>
        </xdr:cNvPr>
        <xdr:cNvGrpSpPr/>
      </xdr:nvGrpSpPr>
      <xdr:grpSpPr>
        <a:xfrm>
          <a:off x="42333" y="3412068"/>
          <a:ext cx="13476111" cy="5919924"/>
          <a:chOff x="-1" y="733621"/>
          <a:chExt cx="12192001" cy="5390758"/>
        </a:xfrm>
      </xdr:grpSpPr>
      <xdr:pic>
        <xdr:nvPicPr>
          <xdr:cNvPr id="3" name="Picture 2">
            <a:extLst>
              <a:ext uri="{FF2B5EF4-FFF2-40B4-BE49-F238E27FC236}">
                <a16:creationId xmlns:a16="http://schemas.microsoft.com/office/drawing/2014/main" id="{F5F565A0-A121-A446-B233-2B34DD922BA5}"/>
              </a:ext>
            </a:extLst>
          </xdr:cNvPr>
          <xdr:cNvPicPr>
            <a:picLocks noChangeAspect="1"/>
          </xdr:cNvPicPr>
        </xdr:nvPicPr>
        <xdr:blipFill>
          <a:blip xmlns:r="http://schemas.openxmlformats.org/officeDocument/2006/relationships" r:embed="rId1"/>
          <a:stretch>
            <a:fillRect/>
          </a:stretch>
        </xdr:blipFill>
        <xdr:spPr>
          <a:xfrm>
            <a:off x="0" y="733621"/>
            <a:ext cx="12192000" cy="5390758"/>
          </a:xfrm>
          <a:prstGeom prst="rect">
            <a:avLst/>
          </a:prstGeom>
        </xdr:spPr>
      </xdr:pic>
      <xdr:sp macro="" textlink="">
        <xdr:nvSpPr>
          <xdr:cNvPr id="4" name="Oval 3">
            <a:extLst>
              <a:ext uri="{FF2B5EF4-FFF2-40B4-BE49-F238E27FC236}">
                <a16:creationId xmlns:a16="http://schemas.microsoft.com/office/drawing/2014/main" id="{EEF989C4-D7C4-182C-1916-0DE227992AF5}"/>
              </a:ext>
            </a:extLst>
          </xdr:cNvPr>
          <xdr:cNvSpPr/>
        </xdr:nvSpPr>
        <xdr:spPr>
          <a:xfrm>
            <a:off x="0" y="5565058"/>
            <a:ext cx="1789471" cy="393290"/>
          </a:xfrm>
          <a:prstGeom prst="ellipse">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5" name="Oval 4">
            <a:extLst>
              <a:ext uri="{FF2B5EF4-FFF2-40B4-BE49-F238E27FC236}">
                <a16:creationId xmlns:a16="http://schemas.microsoft.com/office/drawing/2014/main" id="{03CE1EB9-A37E-3F1B-CD35-7B397D29E384}"/>
              </a:ext>
            </a:extLst>
          </xdr:cNvPr>
          <xdr:cNvSpPr/>
        </xdr:nvSpPr>
        <xdr:spPr>
          <a:xfrm>
            <a:off x="-1" y="3620576"/>
            <a:ext cx="1789471" cy="393290"/>
          </a:xfrm>
          <a:prstGeom prst="ellipse">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editAs="oneCell">
    <xdr:from>
      <xdr:col>0</xdr:col>
      <xdr:colOff>95250</xdr:colOff>
      <xdr:row>0</xdr:row>
      <xdr:rowOff>63500</xdr:rowOff>
    </xdr:from>
    <xdr:to>
      <xdr:col>0</xdr:col>
      <xdr:colOff>2349500</xdr:colOff>
      <xdr:row>0</xdr:row>
      <xdr:rowOff>459092</xdr:rowOff>
    </xdr:to>
    <xdr:pic>
      <xdr:nvPicPr>
        <xdr:cNvPr id="7" name="Picture 6">
          <a:extLst>
            <a:ext uri="{FF2B5EF4-FFF2-40B4-BE49-F238E27FC236}">
              <a16:creationId xmlns:a16="http://schemas.microsoft.com/office/drawing/2014/main" id="{55101D8E-786F-9C13-3997-0F1FAD8159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63500"/>
          <a:ext cx="2254250" cy="39559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4B5F-3EEF-4879-B7AA-17A7A31E4CE1}">
  <dimension ref="A1:A39"/>
  <sheetViews>
    <sheetView topLeftCell="A12" zoomScale="90" zoomScaleNormal="90" workbookViewId="0">
      <selection activeCell="C7" sqref="C7"/>
    </sheetView>
  </sheetViews>
  <sheetFormatPr baseColWidth="10" defaultColWidth="8.83203125" defaultRowHeight="15"/>
  <cols>
    <col min="1" max="1" width="176.83203125" customWidth="1"/>
  </cols>
  <sheetData>
    <row r="1" spans="1:1" ht="44" customHeight="1">
      <c r="A1" s="11" t="s">
        <v>0</v>
      </c>
    </row>
    <row r="2" spans="1:1" ht="56" customHeight="1">
      <c r="A2" s="12" t="s">
        <v>48</v>
      </c>
    </row>
    <row r="3" spans="1:1" ht="24.5" customHeight="1">
      <c r="A3" s="13" t="s">
        <v>1</v>
      </c>
    </row>
    <row r="4" spans="1:1" s="3" customFormat="1" ht="36" customHeight="1">
      <c r="A4" s="14" t="s">
        <v>2</v>
      </c>
    </row>
    <row r="5" spans="1:1" ht="46">
      <c r="A5" s="15" t="s">
        <v>49</v>
      </c>
    </row>
    <row r="6" spans="1:1" ht="31">
      <c r="A6" s="15" t="s">
        <v>50</v>
      </c>
    </row>
    <row r="7" spans="1:1" ht="20" customHeight="1">
      <c r="A7" s="15" t="s">
        <v>51</v>
      </c>
    </row>
    <row r="8" spans="1:1">
      <c r="A8" s="16"/>
    </row>
    <row r="9" spans="1:1">
      <c r="A9" s="16"/>
    </row>
    <row r="10" spans="1:1">
      <c r="A10" s="16"/>
    </row>
    <row r="11" spans="1:1">
      <c r="A11" s="16"/>
    </row>
    <row r="12" spans="1:1">
      <c r="A12" s="16"/>
    </row>
    <row r="13" spans="1:1">
      <c r="A13" s="16"/>
    </row>
    <row r="14" spans="1:1">
      <c r="A14" s="16"/>
    </row>
    <row r="15" spans="1:1">
      <c r="A15" s="16"/>
    </row>
    <row r="16" spans="1:1">
      <c r="A16" s="16"/>
    </row>
    <row r="17" spans="1:1">
      <c r="A17" s="16"/>
    </row>
    <row r="18" spans="1:1">
      <c r="A18" s="16"/>
    </row>
    <row r="19" spans="1:1">
      <c r="A19" s="16"/>
    </row>
    <row r="20" spans="1:1">
      <c r="A20" s="16"/>
    </row>
    <row r="21" spans="1:1">
      <c r="A21" s="16"/>
    </row>
    <row r="22" spans="1:1">
      <c r="A22" s="16"/>
    </row>
    <row r="23" spans="1:1">
      <c r="A23" s="16"/>
    </row>
    <row r="24" spans="1:1">
      <c r="A24" s="16"/>
    </row>
    <row r="25" spans="1:1">
      <c r="A25" s="16"/>
    </row>
    <row r="26" spans="1:1">
      <c r="A26" s="16"/>
    </row>
    <row r="27" spans="1:1">
      <c r="A27" s="16"/>
    </row>
    <row r="28" spans="1:1">
      <c r="A28" s="16"/>
    </row>
    <row r="29" spans="1:1">
      <c r="A29" s="16"/>
    </row>
    <row r="30" spans="1:1">
      <c r="A30" s="16"/>
    </row>
    <row r="31" spans="1:1">
      <c r="A31" s="16"/>
    </row>
    <row r="32" spans="1:1">
      <c r="A32" s="16"/>
    </row>
    <row r="33" spans="1:1">
      <c r="A33" s="16"/>
    </row>
    <row r="34" spans="1:1">
      <c r="A34" s="16"/>
    </row>
    <row r="35" spans="1:1">
      <c r="A35" s="16"/>
    </row>
    <row r="36" spans="1:1">
      <c r="A36" s="16"/>
    </row>
    <row r="37" spans="1:1">
      <c r="A37" s="16"/>
    </row>
    <row r="38" spans="1:1">
      <c r="A38" s="16"/>
    </row>
    <row r="39" spans="1:1">
      <c r="A39" s="17"/>
    </row>
  </sheetData>
  <pageMargins left="0.25" right="0.25" top="0.75" bottom="0.75" header="0.3" footer="0.3"/>
  <pageSetup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FACD-181F-4800-A3DE-01F353EBEF2F}">
  <dimension ref="A1:N24"/>
  <sheetViews>
    <sheetView tabSelected="1" workbookViewId="0">
      <selection activeCell="Q12" sqref="Q12"/>
    </sheetView>
  </sheetViews>
  <sheetFormatPr baseColWidth="10" defaultColWidth="8.6640625" defaultRowHeight="14"/>
  <cols>
    <col min="1" max="1" width="1.83203125" style="2" customWidth="1"/>
    <col min="2" max="2" width="36.33203125" style="2" bestFit="1" customWidth="1"/>
    <col min="3" max="3" width="15.1640625" style="2" customWidth="1"/>
    <col min="4" max="4" width="16.6640625" style="2" customWidth="1"/>
    <col min="5" max="5" width="17" style="2" customWidth="1"/>
    <col min="6" max="6" width="7.6640625" style="2" customWidth="1"/>
    <col min="7" max="7" width="37" style="2" bestFit="1" customWidth="1"/>
    <col min="8" max="9" width="15.5" style="2" customWidth="1"/>
    <col min="10" max="10" width="16.33203125" style="2" customWidth="1"/>
    <col min="11" max="11" width="6.83203125" style="2" bestFit="1" customWidth="1"/>
    <col min="12" max="12" width="1.6640625" style="2" customWidth="1"/>
    <col min="13" max="13" width="8.6640625" style="2"/>
    <col min="14" max="14" width="11.5" style="2" bestFit="1" customWidth="1"/>
    <col min="15" max="16384" width="8.6640625" style="2"/>
  </cols>
  <sheetData>
    <row r="1" spans="1:12" ht="14" customHeight="1">
      <c r="A1" s="4"/>
      <c r="B1" s="26"/>
      <c r="C1" s="26"/>
      <c r="D1" s="26"/>
      <c r="E1" s="26"/>
      <c r="F1" s="26"/>
      <c r="G1" s="26"/>
      <c r="H1" s="26"/>
      <c r="I1" s="26"/>
      <c r="J1" s="26"/>
      <c r="K1" s="26"/>
      <c r="L1" s="5"/>
    </row>
    <row r="2" spans="1:12" ht="23" customHeight="1">
      <c r="A2" s="4"/>
      <c r="B2" s="55" t="s">
        <v>3</v>
      </c>
      <c r="C2" s="55"/>
      <c r="D2" s="55"/>
      <c r="E2" s="55"/>
      <c r="F2" s="55"/>
      <c r="G2" s="55"/>
      <c r="H2" s="55"/>
      <c r="I2" s="55"/>
      <c r="J2" s="55"/>
      <c r="K2" s="29"/>
      <c r="L2" s="5"/>
    </row>
    <row r="3" spans="1:12" ht="25">
      <c r="A3" s="4"/>
      <c r="B3" s="56" t="s">
        <v>4</v>
      </c>
      <c r="C3" s="56"/>
      <c r="D3" s="56"/>
      <c r="E3" s="56"/>
      <c r="F3" s="56"/>
      <c r="G3" s="56"/>
      <c r="H3" s="56"/>
      <c r="I3" s="56"/>
      <c r="J3" s="56"/>
      <c r="K3" s="30"/>
      <c r="L3" s="5"/>
    </row>
    <row r="4" spans="1:12" ht="9" customHeight="1">
      <c r="A4" s="4"/>
      <c r="B4" s="19"/>
      <c r="C4" s="19"/>
      <c r="D4" s="19"/>
      <c r="E4" s="19"/>
      <c r="F4" s="19"/>
      <c r="G4" s="19"/>
      <c r="H4" s="19"/>
      <c r="I4" s="19"/>
      <c r="J4" s="19"/>
      <c r="K4" s="19"/>
      <c r="L4" s="5"/>
    </row>
    <row r="5" spans="1:12" ht="18">
      <c r="A5" s="4"/>
      <c r="B5" s="19"/>
      <c r="C5" s="19"/>
      <c r="D5" s="19"/>
      <c r="E5" s="19"/>
      <c r="F5" s="28" t="s">
        <v>5</v>
      </c>
      <c r="G5" s="7">
        <v>0</v>
      </c>
      <c r="H5" s="46">
        <f>IF(G5&gt;0.45,0.45,G5)</f>
        <v>0</v>
      </c>
      <c r="I5" s="19"/>
      <c r="J5" s="19"/>
      <c r="K5" s="19"/>
      <c r="L5" s="5"/>
    </row>
    <row r="6" spans="1:12" ht="19" thickBot="1">
      <c r="A6" s="4"/>
      <c r="B6" s="19"/>
      <c r="C6" s="19"/>
      <c r="D6" s="19"/>
      <c r="E6" s="19"/>
      <c r="F6" s="19"/>
      <c r="G6" s="19"/>
      <c r="H6" s="19"/>
      <c r="I6" s="19"/>
      <c r="J6" s="19"/>
      <c r="K6" s="19"/>
      <c r="L6" s="5"/>
    </row>
    <row r="7" spans="1:12" ht="34">
      <c r="A7" s="4"/>
      <c r="B7" s="18" t="s">
        <v>6</v>
      </c>
      <c r="C7" s="20" t="s">
        <v>7</v>
      </c>
      <c r="D7" s="20" t="s">
        <v>8</v>
      </c>
      <c r="E7" s="20" t="s">
        <v>9</v>
      </c>
      <c r="F7" s="32" t="s">
        <v>10</v>
      </c>
      <c r="G7" s="18" t="s">
        <v>11</v>
      </c>
      <c r="H7" s="20" t="s">
        <v>7</v>
      </c>
      <c r="I7" s="20" t="s">
        <v>8</v>
      </c>
      <c r="J7" s="20" t="s">
        <v>9</v>
      </c>
      <c r="K7" s="32" t="s">
        <v>10</v>
      </c>
      <c r="L7" s="5"/>
    </row>
    <row r="8" spans="1:12" ht="18">
      <c r="A8" s="4"/>
      <c r="B8" s="19"/>
      <c r="C8" s="19"/>
      <c r="D8" s="19"/>
      <c r="E8" s="19"/>
      <c r="F8" s="33"/>
      <c r="G8" s="19"/>
      <c r="H8" s="19"/>
      <c r="I8" s="19"/>
      <c r="J8" s="19"/>
      <c r="K8" s="33"/>
      <c r="L8" s="5"/>
    </row>
    <row r="9" spans="1:12" ht="18">
      <c r="A9" s="4"/>
      <c r="B9" s="19" t="s">
        <v>46</v>
      </c>
      <c r="C9" s="8">
        <v>0</v>
      </c>
      <c r="D9" s="9">
        <f>IF(OR(F9,C9=0),0,IF('Calculations DO NOT CHANGE'!$G$5*(1-$H$5)&lt;4,4,'Calculations DO NOT CHANGE'!$G$5*(1-$H$5)))</f>
        <v>0</v>
      </c>
      <c r="E9" s="24">
        <f>C9*D9</f>
        <v>0</v>
      </c>
      <c r="F9" s="34" t="b">
        <v>0</v>
      </c>
      <c r="G9" s="19" t="s">
        <v>46</v>
      </c>
      <c r="H9" s="8">
        <v>0</v>
      </c>
      <c r="I9" s="9">
        <f>IF(OR(K9,H9=0),0,IF('Calculations DO NOT CHANGE'!$G$5*(1-$H$5)&lt;4,4,'Calculations DO NOT CHANGE'!$G$5*(1-$H$5)))</f>
        <v>0</v>
      </c>
      <c r="J9" s="24">
        <f>H9*I9</f>
        <v>0</v>
      </c>
      <c r="K9" s="34" t="b">
        <v>0</v>
      </c>
      <c r="L9" s="5"/>
    </row>
    <row r="10" spans="1:12" ht="18">
      <c r="A10" s="4"/>
      <c r="B10" s="19"/>
      <c r="C10" s="19"/>
      <c r="D10" s="9"/>
      <c r="E10" s="21"/>
      <c r="F10" s="33"/>
      <c r="G10" s="19"/>
      <c r="H10" s="19"/>
      <c r="I10" s="9"/>
      <c r="J10" s="24"/>
      <c r="K10" s="33"/>
      <c r="L10" s="5"/>
    </row>
    <row r="11" spans="1:12" ht="18">
      <c r="A11" s="4"/>
      <c r="B11" s="19" t="s">
        <v>12</v>
      </c>
      <c r="C11" s="8">
        <v>0</v>
      </c>
      <c r="D11" s="9">
        <f>IF(OR(F11,C11=0),0,IF('Calculations DO NOT CHANGE'!$G$4*(1-($H$5*2))&lt;4,4,'Calculations DO NOT CHANGE'!$G$4*(1-($H$5*2))))</f>
        <v>0</v>
      </c>
      <c r="E11" s="24">
        <f>C11*D11</f>
        <v>0</v>
      </c>
      <c r="F11" s="34" t="b">
        <v>0</v>
      </c>
      <c r="G11" s="19" t="s">
        <v>47</v>
      </c>
      <c r="H11" s="8">
        <v>0</v>
      </c>
      <c r="I11" s="9">
        <f>IF(OR(K11,H11=0),0,IF('Calculations DO NOT CHANGE'!$G$5*(1-$H$4)&lt;4,4,'Calculations DO NOT CHANGE'!$G$4*(1-$H$5)))</f>
        <v>0</v>
      </c>
      <c r="J11" s="24">
        <f t="shared" ref="J11:J14" si="0">H11*I11</f>
        <v>0</v>
      </c>
      <c r="K11" s="34" t="b">
        <v>0</v>
      </c>
      <c r="L11" s="5"/>
    </row>
    <row r="12" spans="1:12" ht="18">
      <c r="A12" s="4"/>
      <c r="B12" s="19" t="s">
        <v>39</v>
      </c>
      <c r="C12" s="8">
        <v>0</v>
      </c>
      <c r="D12" s="9">
        <f>IF(OR(F12,C12=0),0,IF('Calculations DO NOT CHANGE'!$G$4*(1-$H$5)&lt;4,4,'Calculations DO NOT CHANGE'!$G$4*(1-$H$5)))</f>
        <v>0</v>
      </c>
      <c r="E12" s="24">
        <f>C12*D12</f>
        <v>0</v>
      </c>
      <c r="F12" s="34" t="b">
        <v>0</v>
      </c>
      <c r="G12" s="19"/>
      <c r="H12" s="19"/>
      <c r="I12" s="19"/>
      <c r="J12" s="24"/>
      <c r="K12" s="33"/>
      <c r="L12" s="5"/>
    </row>
    <row r="13" spans="1:12" ht="18">
      <c r="A13" s="4"/>
      <c r="B13" s="19"/>
      <c r="C13" s="19"/>
      <c r="D13" s="9"/>
      <c r="E13" s="21"/>
      <c r="F13" s="33"/>
      <c r="G13" s="19"/>
      <c r="H13" s="19"/>
      <c r="I13" s="19"/>
      <c r="J13" s="24"/>
      <c r="K13" s="33"/>
      <c r="L13" s="5"/>
    </row>
    <row r="14" spans="1:12" ht="18">
      <c r="A14" s="4"/>
      <c r="B14" s="19" t="s">
        <v>42</v>
      </c>
      <c r="C14" s="8">
        <v>0</v>
      </c>
      <c r="D14" s="9">
        <f>IF(OR(F14,C14=0),0,IF('Calculations DO NOT CHANGE'!$G$3*(1-($H$5*2))&lt;8,8,'Calculations DO NOT CHANGE'!$G$3*(1-($H$5*2))))</f>
        <v>0</v>
      </c>
      <c r="E14" s="24">
        <f>C14*D14</f>
        <v>0</v>
      </c>
      <c r="F14" s="34" t="b">
        <v>0</v>
      </c>
      <c r="G14" s="19" t="s">
        <v>42</v>
      </c>
      <c r="H14" s="8">
        <v>0</v>
      </c>
      <c r="I14" s="9">
        <f>IF(OR(K14,H14=0),0,IF('Calculations DO NOT CHANGE'!$G$3*(1-($H$5*2))&lt;8,8,'Calculations DO NOT CHANGE'!$G$3*(1-($H$5*2))))</f>
        <v>0</v>
      </c>
      <c r="J14" s="24">
        <f t="shared" si="0"/>
        <v>0</v>
      </c>
      <c r="K14" s="34" t="b">
        <v>0</v>
      </c>
      <c r="L14" s="6"/>
    </row>
    <row r="15" spans="1:12" ht="31.5" customHeight="1">
      <c r="A15" s="4"/>
      <c r="B15" s="19"/>
      <c r="C15" s="19"/>
      <c r="D15" s="19"/>
      <c r="E15" s="21"/>
      <c r="F15" s="19"/>
      <c r="G15" s="19"/>
      <c r="H15" s="19"/>
      <c r="I15" s="19"/>
      <c r="J15" s="21"/>
      <c r="K15" s="21"/>
      <c r="L15" s="5"/>
    </row>
    <row r="16" spans="1:12" ht="18">
      <c r="A16" s="4"/>
      <c r="B16" s="19" t="s">
        <v>13</v>
      </c>
      <c r="C16" s="22">
        <f>IF(F9,0,C9)+IF(F11,0,C11)+IF(F12,0,C12)+IF(F14,0,C14)</f>
        <v>0</v>
      </c>
      <c r="D16" s="10">
        <f>IF(C16=0,0,E16/C16)</f>
        <v>0</v>
      </c>
      <c r="E16" s="47">
        <f>IF(F9,0,E9)+IF(F11,0,E11)+IF(F12,0,E12)+IF(F14,0,E14)</f>
        <v>0</v>
      </c>
      <c r="F16" s="19"/>
      <c r="G16" s="19" t="s">
        <v>14</v>
      </c>
      <c r="H16" s="22">
        <f>IF(K9,0,H9)+IF(K11,0,H11)+H12+IF(K14,0,H14)</f>
        <v>0</v>
      </c>
      <c r="I16" s="23">
        <f>IF(H16=0,0,J16/H16)</f>
        <v>0</v>
      </c>
      <c r="J16" s="47">
        <f>IF(K9,0,J9)+IF(K11,0,J11)+J12+IF(K14,0,J14)</f>
        <v>0</v>
      </c>
      <c r="K16" s="21"/>
      <c r="L16" s="5"/>
    </row>
    <row r="17" spans="1:14" ht="24" customHeight="1">
      <c r="A17" s="4"/>
      <c r="B17" s="19"/>
      <c r="C17" s="19"/>
      <c r="D17" s="9"/>
      <c r="E17" s="24"/>
      <c r="F17" s="19"/>
      <c r="G17" s="19"/>
      <c r="H17" s="19"/>
      <c r="I17" s="24"/>
      <c r="J17" s="24"/>
      <c r="K17" s="24"/>
      <c r="L17" s="5"/>
      <c r="N17" s="53"/>
    </row>
    <row r="18" spans="1:14" ht="21.5" customHeight="1">
      <c r="A18" s="4"/>
      <c r="B18" s="19"/>
      <c r="C18" s="19"/>
      <c r="D18" s="9"/>
      <c r="E18" s="25" t="s">
        <v>15</v>
      </c>
      <c r="F18" s="19"/>
      <c r="G18" s="23">
        <f>E16+J16</f>
        <v>0</v>
      </c>
      <c r="H18" s="19"/>
      <c r="I18" s="24"/>
      <c r="J18" s="24"/>
      <c r="K18" s="24"/>
      <c r="L18" s="5"/>
      <c r="N18" s="54"/>
    </row>
    <row r="19" spans="1:14" ht="21.5" customHeight="1">
      <c r="A19" s="4"/>
      <c r="B19" s="19"/>
      <c r="C19" s="19"/>
      <c r="D19" s="9"/>
      <c r="E19" s="25"/>
      <c r="F19" s="19"/>
      <c r="G19" s="24"/>
      <c r="H19" s="19"/>
      <c r="I19" s="24"/>
      <c r="J19" s="24"/>
      <c r="K19" s="24"/>
      <c r="L19" s="5"/>
      <c r="N19" s="53"/>
    </row>
    <row r="20" spans="1:14" ht="21" customHeight="1">
      <c r="A20" s="4"/>
      <c r="B20" s="19"/>
      <c r="C20" s="19"/>
      <c r="D20" s="9"/>
      <c r="E20" s="25"/>
      <c r="F20" s="19"/>
      <c r="G20" s="24"/>
      <c r="H20" s="19"/>
      <c r="I20" s="24"/>
      <c r="J20" s="24"/>
      <c r="K20" s="31"/>
      <c r="L20" s="5"/>
      <c r="N20" s="53"/>
    </row>
    <row r="21" spans="1:14" ht="29.25" customHeight="1">
      <c r="A21" s="4"/>
      <c r="B21" s="57" t="s">
        <v>16</v>
      </c>
      <c r="C21" s="57"/>
      <c r="D21" s="57"/>
      <c r="E21" s="57"/>
      <c r="F21" s="57"/>
      <c r="G21" s="57"/>
      <c r="H21" s="57"/>
      <c r="I21" s="57"/>
      <c r="J21" s="57"/>
      <c r="K21" s="24"/>
      <c r="L21" s="5"/>
    </row>
    <row r="22" spans="1:14" ht="18">
      <c r="A22" s="4"/>
      <c r="B22" s="26"/>
      <c r="C22" s="26"/>
      <c r="D22" s="26"/>
      <c r="E22" s="26"/>
      <c r="F22" s="26"/>
      <c r="G22" s="27"/>
      <c r="H22" s="26"/>
      <c r="I22" s="26"/>
      <c r="J22" s="26"/>
      <c r="K22" s="26"/>
      <c r="L22" s="5"/>
    </row>
    <row r="24" spans="1:14" ht="15">
      <c r="C24"/>
    </row>
  </sheetData>
  <sheetProtection selectLockedCells="1"/>
  <mergeCells count="3">
    <mergeCell ref="B2:J2"/>
    <mergeCell ref="B3:J3"/>
    <mergeCell ref="B21:J21"/>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F8C6-1EEE-4B7F-A923-F1D10DD84C6D}">
  <dimension ref="A1:G27"/>
  <sheetViews>
    <sheetView workbookViewId="0">
      <selection activeCell="G3" sqref="G3"/>
    </sheetView>
  </sheetViews>
  <sheetFormatPr baseColWidth="10" defaultColWidth="8.83203125" defaultRowHeight="15"/>
  <cols>
    <col min="1" max="1" width="18.5" customWidth="1"/>
    <col min="2" max="2" width="11.83203125" bestFit="1" customWidth="1"/>
    <col min="4" max="4" width="15" bestFit="1" customWidth="1"/>
    <col min="5" max="5" width="11.5" bestFit="1" customWidth="1"/>
    <col min="6" max="6" width="14.5" bestFit="1" customWidth="1"/>
  </cols>
  <sheetData>
    <row r="1" spans="1:7" ht="16" thickBot="1"/>
    <row r="2" spans="1:7">
      <c r="A2" s="35" t="s">
        <v>17</v>
      </c>
      <c r="B2" s="36" t="s">
        <v>18</v>
      </c>
      <c r="D2" s="35" t="s">
        <v>19</v>
      </c>
      <c r="E2" s="36" t="s">
        <v>20</v>
      </c>
      <c r="G2" t="s">
        <v>21</v>
      </c>
    </row>
    <row r="3" spans="1:7">
      <c r="A3" s="37" t="s">
        <v>22</v>
      </c>
      <c r="B3" s="43">
        <v>60</v>
      </c>
      <c r="D3" s="37" t="s">
        <v>23</v>
      </c>
      <c r="E3" s="44">
        <v>0.15</v>
      </c>
      <c r="G3" t="e">
        <f>IF(OR($B$20=0,$B$20=1),B3,IF($B$20=2,B3*(1-$E$3),IF($B$20=3,B3*(1-$E$4),IF($B$20&gt;=4,B3*(1-$E$5),"ERROR"))))</f>
        <v>#DIV/0!</v>
      </c>
    </row>
    <row r="4" spans="1:7">
      <c r="A4" s="37" t="s">
        <v>24</v>
      </c>
      <c r="B4" s="43">
        <v>18</v>
      </c>
      <c r="D4" s="37" t="s">
        <v>25</v>
      </c>
      <c r="E4" s="44">
        <v>0.2</v>
      </c>
      <c r="G4" t="e">
        <f t="shared" ref="G4:G5" si="0">IF(OR($B$20=0,$B$20=1),B4,IF($B$20=2,B4*(1-$E$3),IF($B$20=3,B4*(1-$E$4),IF($B$20&gt;=4,B4*(1-$E$5),"ERROR"))))</f>
        <v>#DIV/0!</v>
      </c>
    </row>
    <row r="5" spans="1:7" ht="16" thickBot="1">
      <c r="A5" s="37" t="s">
        <v>26</v>
      </c>
      <c r="B5" s="43">
        <v>14</v>
      </c>
      <c r="D5" s="39" t="s">
        <v>27</v>
      </c>
      <c r="E5" s="45">
        <v>0.25</v>
      </c>
      <c r="G5" t="e">
        <f t="shared" si="0"/>
        <v>#DIV/0!</v>
      </c>
    </row>
    <row r="6" spans="1:7">
      <c r="A6" s="37"/>
      <c r="B6" s="38"/>
    </row>
    <row r="7" spans="1:7" ht="16" thickBot="1">
      <c r="A7" s="39" t="s">
        <v>28</v>
      </c>
      <c r="B7" s="40">
        <v>2</v>
      </c>
    </row>
    <row r="8" spans="1:7">
      <c r="D8" t="s">
        <v>29</v>
      </c>
      <c r="E8" s="50">
        <v>0.05</v>
      </c>
    </row>
    <row r="9" spans="1:7" ht="16" thickBot="1">
      <c r="B9" s="1"/>
      <c r="F9" t="s">
        <v>41</v>
      </c>
    </row>
    <row r="10" spans="1:7">
      <c r="A10" s="35" t="s">
        <v>30</v>
      </c>
      <c r="B10" s="36"/>
      <c r="F10" t="s">
        <v>42</v>
      </c>
      <c r="G10" s="52">
        <f>B3*(1-(Calculator!G5*2))</f>
        <v>60</v>
      </c>
    </row>
    <row r="11" spans="1:7">
      <c r="A11" s="37"/>
      <c r="B11" s="38"/>
      <c r="F11" t="s">
        <v>43</v>
      </c>
      <c r="G11" s="52">
        <f>B4*(1-(Calculator!G5*2))</f>
        <v>18</v>
      </c>
    </row>
    <row r="12" spans="1:7">
      <c r="A12" s="37" t="s">
        <v>31</v>
      </c>
      <c r="B12" s="41" t="e">
        <f>AVERAGEIF(D14:D19,"&gt;0")/2</f>
        <v>#DIV/0!</v>
      </c>
      <c r="F12" t="s">
        <v>44</v>
      </c>
      <c r="G12" s="52">
        <f>B4*(1-Calculator!$G$5)</f>
        <v>18</v>
      </c>
    </row>
    <row r="13" spans="1:7">
      <c r="A13" s="37"/>
      <c r="B13" s="41"/>
      <c r="D13" t="s">
        <v>40</v>
      </c>
      <c r="F13" t="s">
        <v>26</v>
      </c>
      <c r="G13" s="52">
        <f>B5*(1-Calculator!$G$5)</f>
        <v>14</v>
      </c>
    </row>
    <row r="14" spans="1:7">
      <c r="A14" s="37" t="s">
        <v>32</v>
      </c>
      <c r="B14" s="41" t="e">
        <f>IF(D15&gt;=B12,1,0)</f>
        <v>#DIV/0!</v>
      </c>
      <c r="D14">
        <f>Calculator!C9</f>
        <v>0</v>
      </c>
    </row>
    <row r="15" spans="1:7">
      <c r="A15" s="37" t="s">
        <v>33</v>
      </c>
      <c r="B15" s="41" t="e">
        <f>IF(D14&gt;=B12,1,0)</f>
        <v>#DIV/0!</v>
      </c>
      <c r="D15">
        <f>SUM(Calculator!C11:C12)</f>
        <v>0</v>
      </c>
      <c r="F15" t="s">
        <v>45</v>
      </c>
    </row>
    <row r="16" spans="1:7">
      <c r="A16" s="37" t="s">
        <v>34</v>
      </c>
      <c r="B16" s="41" t="e">
        <f>IF(D16&gt;=B12,1,0)</f>
        <v>#DIV/0!</v>
      </c>
      <c r="D16">
        <f>Calculator!C14</f>
        <v>0</v>
      </c>
      <c r="F16" t="s">
        <v>42</v>
      </c>
      <c r="G16">
        <f>IF(AND(Calculator!D14=0,Calculator!I14=0),0,IF(Calculator!D14=0,G10-Calculator!I14,G10-Calculator!D14))</f>
        <v>0</v>
      </c>
    </row>
    <row r="17" spans="1:7">
      <c r="A17" s="37" t="s">
        <v>35</v>
      </c>
      <c r="B17" s="41" t="e">
        <f>IF(D17&gt;=B12,1,0)</f>
        <v>#DIV/0!</v>
      </c>
      <c r="D17">
        <f>Calculator!H9</f>
        <v>0</v>
      </c>
      <c r="F17" t="s">
        <v>43</v>
      </c>
      <c r="G17">
        <f>IF(Calculator!D11=0,0,G11-Calculator!D11)</f>
        <v>0</v>
      </c>
    </row>
    <row r="18" spans="1:7">
      <c r="A18" s="37" t="s">
        <v>36</v>
      </c>
      <c r="B18" s="41" t="e">
        <f>IF(D18&gt;=B12,1,0)</f>
        <v>#DIV/0!</v>
      </c>
      <c r="D18">
        <f>Calculator!H11</f>
        <v>0</v>
      </c>
      <c r="F18" t="s">
        <v>44</v>
      </c>
      <c r="G18">
        <f>IF(AND(Calculator!D12=0,Calculator!I11=0),0,IF(Calculator!D12=0,G12-Calculator!I11,G12-Calculator!D12))</f>
        <v>0</v>
      </c>
    </row>
    <row r="19" spans="1:7">
      <c r="A19" s="37" t="s">
        <v>37</v>
      </c>
      <c r="B19" s="41" t="e">
        <f>IF(D19&gt;=B12,1,0)</f>
        <v>#DIV/0!</v>
      </c>
      <c r="D19">
        <f>Calculator!H14</f>
        <v>0</v>
      </c>
      <c r="F19" t="s">
        <v>26</v>
      </c>
      <c r="G19">
        <f>IF(AND(Calculator!D9=0,Calculator!I9=0),0,IF(Calculator!D9=0,G13-Calculator!I9,G13-Calculator!D9))</f>
        <v>0</v>
      </c>
    </row>
    <row r="20" spans="1:7" ht="16" thickBot="1">
      <c r="A20" s="39" t="s">
        <v>38</v>
      </c>
      <c r="B20" s="42" t="e">
        <f>SUM(B14:B19)</f>
        <v>#DIV/0!</v>
      </c>
    </row>
    <row r="24" spans="1:7">
      <c r="B24" s="48"/>
      <c r="C24" s="48"/>
      <c r="D24" s="48"/>
      <c r="E24" s="48"/>
    </row>
    <row r="25" spans="1:7">
      <c r="B25" s="48"/>
      <c r="C25" s="49"/>
      <c r="D25" s="51"/>
      <c r="E25" s="49"/>
    </row>
    <row r="26" spans="1:7">
      <c r="B26" s="48"/>
      <c r="C26" s="49"/>
      <c r="D26" s="51"/>
      <c r="E26" s="49"/>
    </row>
    <row r="27" spans="1:7">
      <c r="B27" s="48"/>
      <c r="C27" s="49"/>
      <c r="D27" s="51"/>
      <c r="E27"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DB2F6D1A103409249022D44FAF478" ma:contentTypeVersion="7" ma:contentTypeDescription="Create a new document." ma:contentTypeScope="" ma:versionID="7da5d8957560a1b01099e76a35550f5b">
  <xsd:schema xmlns:xsd="http://www.w3.org/2001/XMLSchema" xmlns:xs="http://www.w3.org/2001/XMLSchema" xmlns:p="http://schemas.microsoft.com/office/2006/metadata/properties" xmlns:ns3="3e2267cc-b34b-4ad1-91d5-ce275ea0d2f1" xmlns:ns4="d9a3614c-b3a0-4978-b230-a9919ff01291" targetNamespace="http://schemas.microsoft.com/office/2006/metadata/properties" ma:root="true" ma:fieldsID="955862c64fb16ce22e303abb7e999cb8" ns3:_="" ns4:_="">
    <xsd:import namespace="3e2267cc-b34b-4ad1-91d5-ce275ea0d2f1"/>
    <xsd:import namespace="d9a3614c-b3a0-4978-b230-a9919ff01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267cc-b34b-4ad1-91d5-ce275ea0d2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3614c-b3a0-4978-b230-a9919ff01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C3511-233F-4277-919D-79E01674E0B6}">
  <ds:schemaRefs>
    <ds:schemaRef ds:uri="d9a3614c-b3a0-4978-b230-a9919ff01291"/>
    <ds:schemaRef ds:uri="3e2267cc-b34b-4ad1-91d5-ce275ea0d2f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1EEF3C53-67A8-4930-B75D-E2C2B9C3F98C}">
  <ds:schemaRefs>
    <ds:schemaRef ds:uri="http://schemas.microsoft.com/sharepoint/v3/contenttype/forms"/>
  </ds:schemaRefs>
</ds:datastoreItem>
</file>

<file path=customXml/itemProps3.xml><?xml version="1.0" encoding="utf-8"?>
<ds:datastoreItem xmlns:ds="http://schemas.openxmlformats.org/officeDocument/2006/customXml" ds:itemID="{9B0D949A-B21C-4962-B928-E89C73FEC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267cc-b34b-4ad1-91d5-ce275ea0d2f1"/>
    <ds:schemaRef ds:uri="d9a3614c-b3a0-4978-b230-a9919ff0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Calculator</vt:lpstr>
      <vt:lpstr>Calculations DO NOT CHANGE</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Rodney Mosley</dc:creator>
  <cp:keywords/>
  <dc:description/>
  <cp:lastModifiedBy>Tsiokos, Costa</cp:lastModifiedBy>
  <cp:revision/>
  <cp:lastPrinted>2026-02-24T16:30:27Z</cp:lastPrinted>
  <dcterms:created xsi:type="dcterms:W3CDTF">2022-10-17T17:34:09Z</dcterms:created>
  <dcterms:modified xsi:type="dcterms:W3CDTF">2026-03-03T17:29:31Z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0x0101009C1DB2F6D1A103409249022D44FAF478</vt:lpwstr>
  </property>
</Properties>
</file>